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sanchez\Desktop\"/>
    </mc:Choice>
  </mc:AlternateContent>
  <bookViews>
    <workbookView xWindow="0" yWindow="0" windowWidth="19200" windowHeight="11475" activeTab="1"/>
  </bookViews>
  <sheets>
    <sheet name="PPNE1" sheetId="2" r:id="rId1"/>
    <sheet name="PPNE2" sheetId="55" r:id="rId2"/>
    <sheet name="Sheet1" sheetId="57" state="hidden" r:id="rId3"/>
    <sheet name="PPNE3" sheetId="52" r:id="rId4"/>
    <sheet name="PPNE4" sheetId="49" r:id="rId5"/>
    <sheet name="PPNE5" sheetId="53" r:id="rId6"/>
    <sheet name="Hoja1" sheetId="58" r:id="rId7"/>
    <sheet name="Presentacion" sheetId="59" r:id="rId8"/>
    <sheet name="Insumos" sheetId="54" state="hidden" r:id="rId9"/>
  </sheets>
  <externalReferences>
    <externalReference r:id="rId10"/>
    <externalReference r:id="rId11"/>
    <externalReference r:id="rId12"/>
  </externalReferences>
  <definedNames>
    <definedName name="_xlnm._FilterDatabase" localSheetId="8" hidden="1">Insumos!$A$1:$E$517</definedName>
    <definedName name="_xlnm._FilterDatabase" localSheetId="4" hidden="1">PPNE4!$A$16:$O$512</definedName>
    <definedName name="_xlnm._FilterDatabase" localSheetId="5" hidden="1">PPNE5!$A$16:$K$512</definedName>
    <definedName name="CodigoActividad">[1]!Tabla2[Código]</definedName>
    <definedName name="Insumos" localSheetId="1">[2]Insumos!$A$540:$A$583</definedName>
    <definedName name="Insumos">Insumos!$A$540:$A$583</definedName>
    <definedName name="Ls_DepartamentosSRS">[1]Catalogo!$G$130:$G$142</definedName>
    <definedName name="Ls_LinesEstategica">[1]Obj!$B$6:$B$9</definedName>
    <definedName name="Ls_Medio_Verificacion">[1]Catalogo!$B$148:$B$167</definedName>
    <definedName name="ls_Regiones">[1]Catalogo!$B$10:$B$19</definedName>
    <definedName name="ls_TiposAcciones">[1]Catalogo!$G$11:$G$14</definedName>
    <definedName name="lsAcabadosTextiles">Insumos!$C$2:$C$3</definedName>
    <definedName name="lsAireAcondicionado">Insumos!$C$333:$C$334</definedName>
    <definedName name="lsAlimentosyBebidas">Insumos!$C$4:$C$23</definedName>
    <definedName name="lsArticulosdePlastico">Insumos!$C$24:$C$30</definedName>
    <definedName name="lsElectrodomesticos">Insumos!$C$31:$C$35</definedName>
    <definedName name="lsEquiposComputos">Insumos!$C$132:$C$136</definedName>
    <definedName name="lsEquiposMedicos">Insumos!$C$44:$C$131</definedName>
    <definedName name="lsEquiposSeguridad">Insumos!$C$137:$C$138</definedName>
    <definedName name="lsEquiposTransporte">Insumos!$C$518:$C$520</definedName>
    <definedName name="lsEventosGenerales">Insumos!$C$139:$C$141</definedName>
    <definedName name="lsFuentesFinanciamiento">[1]LSIns!$F$5:$F$8</definedName>
    <definedName name="lsGasoil">Insumos!$C$142:$C$149</definedName>
    <definedName name="lsHerramientasMenores">Insumos!$C$150:$C$179</definedName>
    <definedName name="lsImpresionyEncuadernacion">Insumos!$C$180</definedName>
    <definedName name="lsInsumos">[1]LSIns!$B$5:$B$45</definedName>
    <definedName name="lsInsumosEquipos">[1]LSIns!$F$16:$F$31</definedName>
    <definedName name="lsLlantasyNeumaticos">Insumos!$C$181:$C$188</definedName>
    <definedName name="lsMantenimiento">Insumos!$C$189:$C$202</definedName>
    <definedName name="lsMaterialesdeLimpieza">Insumos!$C$203:$C$217</definedName>
    <definedName name="lsMueblesdeAlojamiento">Insumos!$C$218:$C$219</definedName>
    <definedName name="lsMueblesdeOficina">Insumos!$C$220:$C$243</definedName>
    <definedName name="lsObrasMenoresEdificaciones">Insumos!$C$244</definedName>
    <definedName name="lsOtrosEquipos">Insumos!$C$245:$C$248</definedName>
    <definedName name="lsPeaje">Insumos!$C$249</definedName>
    <definedName name="lsPinturas">Insumos!$C$250:$C$251</definedName>
    <definedName name="lsProductosArtesGraficas">Insumos!$C$252:$C$253</definedName>
    <definedName name="lsProductosdeCemento">Insumos!$C$254</definedName>
    <definedName name="lsProductosdeLoza">Insumos!$C$255:$C$257</definedName>
    <definedName name="lsProductosdePapel">Insumos!$C$258:$C$282</definedName>
    <definedName name="lsProductosdeVidrio">Insumos!$C$283:$C$287</definedName>
    <definedName name="lsProductosElectricos">Insumos!$C$288:$C$309</definedName>
    <definedName name="lsProductosMedicinalesH">Insumos!$C$310:$C$328</definedName>
    <definedName name="lsProductosMetalicos">Insumos!$C$329</definedName>
    <definedName name="lsProductosQuimicos">Insumos!$C$330</definedName>
    <definedName name="lsPublicidadyPropaganda">Insumos!$C$331</definedName>
    <definedName name="lsServiciosTecnicosProfesionales">Insumos!$C$332</definedName>
    <definedName name="lsTelecomunicaciones">Insumos!$C$36:$C$43</definedName>
    <definedName name="LsTipoEESS">[1]Catalogo!$D$11:$D$16</definedName>
    <definedName name="lsTipoIntervencion">[1]Catalogo!$G$19:$G$24</definedName>
    <definedName name="lsUtilesdeCocina">Insumos!$C$335:$C$346</definedName>
    <definedName name="lsUtilesdeOficina">Insumos!$C$347:$C$475</definedName>
    <definedName name="lsUtilesMenoresMQ">Insumos!$C$476:$C$513</definedName>
    <definedName name="lsViaticosDP">Insumos!$C$514:$C$517</definedName>
    <definedName name="Periodo_POA">[1]Catalogo!$B$3:$B$6</definedName>
    <definedName name="Productos">[1]!Tabla3[Productos]</definedName>
    <definedName name="Provincias">[1]Prov!$F$2:$F$33</definedName>
    <definedName name="_xlnm.Print_Titles" localSheetId="4">PPNE4!$16:$17</definedName>
    <definedName name="_xlnm.Print_Titles" localSheetId="5">PPNE5!$16:$17</definedName>
  </definedNames>
  <calcPr calcId="152511"/>
</workbook>
</file>

<file path=xl/calcChain.xml><?xml version="1.0" encoding="utf-8"?>
<calcChain xmlns="http://schemas.openxmlformats.org/spreadsheetml/2006/main">
  <c r="AB128" i="55" l="1"/>
  <c r="AB127" i="55"/>
  <c r="AB126" i="55"/>
  <c r="AB125" i="55"/>
  <c r="AB124" i="55"/>
  <c r="AB123" i="55"/>
  <c r="AB122" i="55"/>
  <c r="AB121" i="55"/>
  <c r="AB120" i="55"/>
  <c r="AB119" i="55"/>
  <c r="AB118" i="55"/>
  <c r="AB116" i="55"/>
  <c r="AB115" i="55"/>
  <c r="AB114" i="55"/>
  <c r="AB113" i="55"/>
  <c r="AB112" i="55"/>
  <c r="AB111" i="55"/>
  <c r="AB110" i="55"/>
  <c r="AB109" i="55"/>
  <c r="AB108" i="55"/>
  <c r="AB107" i="55"/>
  <c r="AB106" i="55"/>
  <c r="AB105" i="55"/>
  <c r="AB104" i="55"/>
  <c r="AB103" i="55"/>
  <c r="AB102" i="55"/>
  <c r="AB101" i="55"/>
  <c r="AB100" i="55"/>
  <c r="AB99" i="55"/>
  <c r="AB98" i="55"/>
  <c r="AB97" i="55"/>
  <c r="AB96" i="55"/>
  <c r="AB95" i="55"/>
  <c r="AB94" i="55"/>
  <c r="AB93" i="55"/>
  <c r="AB92" i="55"/>
  <c r="H238" i="53" l="1"/>
  <c r="H313" i="53"/>
  <c r="H325" i="53"/>
  <c r="H205" i="53"/>
  <c r="H187" i="53"/>
  <c r="H89" i="53" s="1"/>
  <c r="H167" i="53"/>
  <c r="H127" i="53"/>
  <c r="H108" i="53"/>
  <c r="H90" i="53"/>
  <c r="H316" i="53"/>
  <c r="E41" i="2" l="1"/>
  <c r="D10" i="2" l="1"/>
  <c r="D17" i="2"/>
  <c r="D18" i="2"/>
  <c r="D19" i="2"/>
  <c r="H344" i="53"/>
  <c r="F261" i="58"/>
  <c r="F344" i="58"/>
  <c r="F340" i="58"/>
  <c r="F338" i="58"/>
  <c r="F336" i="58"/>
  <c r="F332" i="58"/>
  <c r="F323" i="58"/>
  <c r="F321" i="58"/>
  <c r="F318" i="58"/>
  <c r="F317" i="58"/>
  <c r="F316" i="58"/>
  <c r="F314" i="58"/>
  <c r="F310" i="58"/>
  <c r="F309" i="58"/>
  <c r="F308" i="58"/>
  <c r="F307" i="58"/>
  <c r="F306" i="58"/>
  <c r="F305" i="58"/>
  <c r="F299" i="58"/>
  <c r="F298" i="58"/>
  <c r="F297" i="58"/>
  <c r="F292" i="58"/>
  <c r="F291" i="58"/>
  <c r="F290" i="58"/>
  <c r="F280" i="58"/>
  <c r="F279" i="58"/>
  <c r="F278" i="58"/>
  <c r="F277" i="58"/>
  <c r="F274" i="58"/>
  <c r="F252" i="58"/>
  <c r="F250" i="58"/>
  <c r="E10" i="2" l="1"/>
  <c r="F248" i="58"/>
  <c r="F239" i="58"/>
  <c r="F236" i="58"/>
  <c r="F227" i="58"/>
  <c r="F222" i="58"/>
  <c r="F223" i="58"/>
  <c r="F206" i="58"/>
  <c r="F207" i="58"/>
  <c r="F208" i="58"/>
  <c r="F209" i="58"/>
  <c r="F205" i="58"/>
  <c r="F177" i="58"/>
  <c r="F178" i="58"/>
  <c r="F179" i="58"/>
  <c r="F180" i="58"/>
  <c r="F181" i="58"/>
  <c r="F182" i="58"/>
  <c r="F183" i="58"/>
  <c r="F176" i="58"/>
  <c r="F85" i="58"/>
  <c r="F83" i="58"/>
  <c r="F81" i="58"/>
  <c r="E85" i="58"/>
  <c r="E83" i="58"/>
  <c r="F35" i="58"/>
  <c r="F40" i="58"/>
  <c r="E40" i="58"/>
  <c r="E35" i="58"/>
  <c r="A5" i="53"/>
  <c r="A5" i="49"/>
  <c r="A5" i="55"/>
  <c r="A4" i="58"/>
  <c r="E84" i="58" l="1"/>
  <c r="E82" i="58"/>
  <c r="E74" i="58"/>
  <c r="E72" i="58"/>
  <c r="E68" i="58"/>
  <c r="E64" i="58" s="1"/>
  <c r="E65" i="58"/>
  <c r="E62" i="58"/>
  <c r="E51" i="58"/>
  <c r="E48" i="58" s="1"/>
  <c r="E49" i="58"/>
  <c r="E46" i="58"/>
  <c r="E41" i="58"/>
  <c r="E39" i="58"/>
  <c r="E37" i="58"/>
  <c r="E27" i="58"/>
  <c r="E20" i="58"/>
  <c r="F20" i="58"/>
  <c r="F27" i="58"/>
  <c r="F37" i="58"/>
  <c r="F39" i="58"/>
  <c r="F41" i="58"/>
  <c r="F46" i="58"/>
  <c r="F49" i="58"/>
  <c r="F51" i="58"/>
  <c r="F62" i="58"/>
  <c r="F65" i="58"/>
  <c r="F68" i="58"/>
  <c r="F72" i="58"/>
  <c r="F71" i="58" s="1"/>
  <c r="F74" i="58"/>
  <c r="F80" i="58"/>
  <c r="F82" i="58"/>
  <c r="F84" i="58"/>
  <c r="F86" i="58"/>
  <c r="F90" i="58"/>
  <c r="F92" i="58"/>
  <c r="F94" i="58"/>
  <c r="F96" i="58"/>
  <c r="F98" i="58"/>
  <c r="F100" i="58"/>
  <c r="F103" i="58"/>
  <c r="F105" i="58"/>
  <c r="F108" i="58"/>
  <c r="F110" i="58"/>
  <c r="F113" i="58"/>
  <c r="F112" i="58" s="1"/>
  <c r="F115" i="58"/>
  <c r="F118" i="58"/>
  <c r="F120" i="58"/>
  <c r="F122" i="58"/>
  <c r="F124" i="58"/>
  <c r="F127" i="58"/>
  <c r="F129" i="58"/>
  <c r="F131" i="58"/>
  <c r="F137" i="58"/>
  <c r="F139" i="58"/>
  <c r="F141" i="58"/>
  <c r="F143" i="58"/>
  <c r="F145" i="58"/>
  <c r="F148" i="58"/>
  <c r="F150" i="58"/>
  <c r="F152" i="58"/>
  <c r="F154" i="58"/>
  <c r="F156" i="58"/>
  <c r="F158" i="58"/>
  <c r="F160" i="58"/>
  <c r="F162" i="58"/>
  <c r="F164" i="58"/>
  <c r="F167" i="58"/>
  <c r="F184" i="58"/>
  <c r="F175" i="58" s="1"/>
  <c r="F187" i="58"/>
  <c r="F189" i="58"/>
  <c r="F191" i="58"/>
  <c r="F193" i="58"/>
  <c r="F195" i="58"/>
  <c r="F199" i="58"/>
  <c r="F204" i="58"/>
  <c r="F211" i="58"/>
  <c r="F215" i="58"/>
  <c r="F221" i="58"/>
  <c r="F226" i="58"/>
  <c r="F225" i="58" s="1"/>
  <c r="F229" i="58"/>
  <c r="F231" i="58"/>
  <c r="F235" i="58"/>
  <c r="F238" i="58"/>
  <c r="F240" i="58"/>
  <c r="F242" i="58"/>
  <c r="F244" i="58"/>
  <c r="F247" i="58"/>
  <c r="F249" i="58"/>
  <c r="F251" i="58"/>
  <c r="F253" i="58"/>
  <c r="F255" i="58"/>
  <c r="F257" i="58"/>
  <c r="F260" i="58"/>
  <c r="F262" i="58"/>
  <c r="F265" i="58"/>
  <c r="F267" i="58"/>
  <c r="F269" i="58"/>
  <c r="F271" i="58"/>
  <c r="F273" i="58"/>
  <c r="F276" i="58"/>
  <c r="F282" i="58"/>
  <c r="F286" i="58"/>
  <c r="F293" i="58"/>
  <c r="F301" i="58"/>
  <c r="F304" i="58"/>
  <c r="F312" i="58"/>
  <c r="F326" i="58"/>
  <c r="F328" i="58"/>
  <c r="F331" i="58"/>
  <c r="F333" i="58"/>
  <c r="F335" i="58"/>
  <c r="F337" i="58"/>
  <c r="F339" i="58"/>
  <c r="F341" i="58"/>
  <c r="F348" i="58"/>
  <c r="F352" i="58"/>
  <c r="F356" i="58"/>
  <c r="F359" i="58"/>
  <c r="F361" i="58"/>
  <c r="F364" i="58"/>
  <c r="F366" i="58"/>
  <c r="F370" i="58"/>
  <c r="F375" i="58"/>
  <c r="F374" i="58" s="1"/>
  <c r="F380" i="58"/>
  <c r="F382" i="58"/>
  <c r="F384" i="58"/>
  <c r="F386" i="58"/>
  <c r="F389" i="58"/>
  <c r="F391" i="58"/>
  <c r="F393" i="58"/>
  <c r="F396" i="58"/>
  <c r="F398" i="58"/>
  <c r="F400" i="58"/>
  <c r="F402" i="58"/>
  <c r="F405" i="58"/>
  <c r="F404" i="58" s="1"/>
  <c r="F407" i="58"/>
  <c r="F409" i="58"/>
  <c r="F415" i="58"/>
  <c r="F417" i="58"/>
  <c r="F419" i="58"/>
  <c r="F421" i="58"/>
  <c r="F423" i="58"/>
  <c r="F426" i="58"/>
  <c r="F428" i="58"/>
  <c r="F430" i="58"/>
  <c r="F432" i="58"/>
  <c r="F435" i="58"/>
  <c r="F437" i="58"/>
  <c r="F439" i="58"/>
  <c r="F441" i="58"/>
  <c r="F444" i="58"/>
  <c r="F446" i="58"/>
  <c r="F448" i="58"/>
  <c r="F451" i="58"/>
  <c r="F453" i="58"/>
  <c r="F455" i="58"/>
  <c r="F457" i="58"/>
  <c r="F459" i="58"/>
  <c r="F461" i="58"/>
  <c r="H342" i="53"/>
  <c r="H239" i="53"/>
  <c r="F166" i="58" l="1"/>
  <c r="F325" i="58"/>
  <c r="F48" i="58"/>
  <c r="F363" i="58"/>
  <c r="F259" i="58"/>
  <c r="F64" i="58"/>
  <c r="F434" i="58"/>
  <c r="F395" i="58"/>
  <c r="F450" i="58"/>
  <c r="F414" i="58"/>
  <c r="F246" i="58"/>
  <c r="F347" i="58"/>
  <c r="F275" i="58"/>
  <c r="F126" i="58"/>
  <c r="F107" i="58"/>
  <c r="F443" i="58"/>
  <c r="F425" i="58"/>
  <c r="F388" i="58"/>
  <c r="F379" i="58"/>
  <c r="E71" i="58"/>
  <c r="F264" i="58"/>
  <c r="F186" i="58"/>
  <c r="F237" i="58"/>
  <c r="F147" i="58"/>
  <c r="F117" i="58"/>
  <c r="F89" i="58"/>
  <c r="F79" i="58"/>
  <c r="F19" i="58"/>
  <c r="E19" i="58"/>
  <c r="F303" i="58"/>
  <c r="F18" i="58" l="1"/>
  <c r="F346" i="58"/>
  <c r="F88" i="58"/>
  <c r="G344" i="58" l="1"/>
  <c r="H349" i="58"/>
  <c r="H350" i="58"/>
  <c r="H351" i="58"/>
  <c r="H353" i="58"/>
  <c r="H354" i="58"/>
  <c r="H355" i="58"/>
  <c r="H357" i="58"/>
  <c r="H358" i="58"/>
  <c r="H360" i="58"/>
  <c r="H362" i="58"/>
  <c r="H365" i="58"/>
  <c r="H367" i="58"/>
  <c r="H368" i="58"/>
  <c r="H369" i="58"/>
  <c r="H371" i="58"/>
  <c r="H372" i="58"/>
  <c r="H373" i="58"/>
  <c r="H376" i="58"/>
  <c r="H377" i="58"/>
  <c r="H378" i="58"/>
  <c r="H381" i="58"/>
  <c r="H383" i="58"/>
  <c r="H385" i="58"/>
  <c r="H387" i="58"/>
  <c r="H390" i="58"/>
  <c r="H392" i="58"/>
  <c r="H394" i="58"/>
  <c r="H397" i="58"/>
  <c r="H399" i="58"/>
  <c r="H401" i="58"/>
  <c r="H403" i="58"/>
  <c r="H406" i="58"/>
  <c r="H408" i="58"/>
  <c r="H410" i="58"/>
  <c r="H411" i="58"/>
  <c r="H412" i="58"/>
  <c r="G341" i="58"/>
  <c r="H343" i="58"/>
  <c r="H317" i="58"/>
  <c r="H321" i="58" l="1"/>
  <c r="H323" i="58"/>
  <c r="H324" i="58"/>
  <c r="J494" i="58"/>
  <c r="J493" i="58" s="1"/>
  <c r="J496" i="58"/>
  <c r="J495" i="58" s="1"/>
  <c r="J498" i="58"/>
  <c r="J497" i="58" s="1"/>
  <c r="J501" i="58"/>
  <c r="J503" i="58"/>
  <c r="J505" i="58"/>
  <c r="J507" i="58"/>
  <c r="J509" i="58"/>
  <c r="J511" i="58"/>
  <c r="J514" i="58"/>
  <c r="J513" i="58" s="1"/>
  <c r="J516" i="58"/>
  <c r="J515" i="58" s="1"/>
  <c r="J512" i="58" l="1"/>
  <c r="J508" i="58"/>
  <c r="J504" i="58"/>
  <c r="J502" i="58"/>
  <c r="J500" i="58"/>
  <c r="J510" i="58"/>
  <c r="J506" i="58"/>
  <c r="H223" i="53"/>
  <c r="J499" i="58" l="1"/>
  <c r="H35" i="58"/>
  <c r="H36" i="58"/>
  <c r="I515" i="58"/>
  <c r="H515" i="58"/>
  <c r="G515" i="58"/>
  <c r="I513" i="58"/>
  <c r="H513" i="58"/>
  <c r="G513" i="58"/>
  <c r="I510" i="58"/>
  <c r="H510" i="58"/>
  <c r="G510" i="58"/>
  <c r="I508" i="58"/>
  <c r="H508" i="58"/>
  <c r="G508" i="58"/>
  <c r="I506" i="58"/>
  <c r="H506" i="58"/>
  <c r="G506" i="58"/>
  <c r="I504" i="58"/>
  <c r="H504" i="58"/>
  <c r="G504" i="58"/>
  <c r="I502" i="58"/>
  <c r="H502" i="58"/>
  <c r="G502" i="58"/>
  <c r="I500" i="58"/>
  <c r="H500" i="58"/>
  <c r="G500" i="58"/>
  <c r="I497" i="58"/>
  <c r="H497" i="58"/>
  <c r="G497" i="58"/>
  <c r="I495" i="58"/>
  <c r="H495" i="58"/>
  <c r="G495" i="58"/>
  <c r="I493" i="58"/>
  <c r="H493" i="58"/>
  <c r="G493" i="58"/>
  <c r="H492" i="58"/>
  <c r="H491" i="58" s="1"/>
  <c r="G491" i="58"/>
  <c r="F491" i="58"/>
  <c r="E491" i="58"/>
  <c r="H490" i="58"/>
  <c r="H489" i="58" s="1"/>
  <c r="G489" i="58"/>
  <c r="F489" i="58"/>
  <c r="E489" i="58"/>
  <c r="H486" i="58"/>
  <c r="G485" i="58"/>
  <c r="F485" i="58"/>
  <c r="E485" i="58"/>
  <c r="H484" i="58"/>
  <c r="H483" i="58"/>
  <c r="H482" i="58"/>
  <c r="H481" i="58"/>
  <c r="G480" i="58"/>
  <c r="F480" i="58"/>
  <c r="E480" i="58"/>
  <c r="H479" i="58"/>
  <c r="G478" i="58"/>
  <c r="F478" i="58"/>
  <c r="E478" i="58"/>
  <c r="H477" i="58"/>
  <c r="G476" i="58"/>
  <c r="F476" i="58"/>
  <c r="E476" i="58"/>
  <c r="H475" i="58"/>
  <c r="H474" i="58" s="1"/>
  <c r="G474" i="58"/>
  <c r="F474" i="58"/>
  <c r="E474" i="58"/>
  <c r="H473" i="58"/>
  <c r="H472" i="58"/>
  <c r="G471" i="58"/>
  <c r="F471" i="58"/>
  <c r="E471" i="58"/>
  <c r="H470" i="58"/>
  <c r="H469" i="58" s="1"/>
  <c r="G469" i="58"/>
  <c r="F469" i="58"/>
  <c r="E469" i="58"/>
  <c r="H467" i="58"/>
  <c r="H466" i="58" s="1"/>
  <c r="G466" i="58"/>
  <c r="F466" i="58"/>
  <c r="E466" i="58"/>
  <c r="H465" i="58"/>
  <c r="H464" i="58" s="1"/>
  <c r="G464" i="58"/>
  <c r="G463" i="58" s="1"/>
  <c r="F464" i="58"/>
  <c r="E464" i="58"/>
  <c r="E463" i="58" s="1"/>
  <c r="H462" i="58"/>
  <c r="H461" i="58" s="1"/>
  <c r="G461" i="58"/>
  <c r="E461" i="58"/>
  <c r="H460" i="58"/>
  <c r="H459" i="58" s="1"/>
  <c r="G459" i="58"/>
  <c r="E459" i="58"/>
  <c r="H458" i="58"/>
  <c r="H457" i="58" s="1"/>
  <c r="G457" i="58"/>
  <c r="E457" i="58"/>
  <c r="H456" i="58"/>
  <c r="H455" i="58" s="1"/>
  <c r="G455" i="58"/>
  <c r="E455" i="58"/>
  <c r="H454" i="58"/>
  <c r="H453" i="58" s="1"/>
  <c r="G453" i="58"/>
  <c r="E453" i="58"/>
  <c r="H452" i="58"/>
  <c r="G451" i="58"/>
  <c r="E451" i="58"/>
  <c r="H449" i="58"/>
  <c r="H448" i="58" s="1"/>
  <c r="G448" i="58"/>
  <c r="E448" i="58"/>
  <c r="H447" i="58"/>
  <c r="G446" i="58"/>
  <c r="E446" i="58"/>
  <c r="H445" i="58"/>
  <c r="H444" i="58" s="1"/>
  <c r="G444" i="58"/>
  <c r="E444" i="58"/>
  <c r="H442" i="58"/>
  <c r="H441" i="58" s="1"/>
  <c r="G441" i="58"/>
  <c r="E441" i="58"/>
  <c r="H440" i="58"/>
  <c r="H439" i="58" s="1"/>
  <c r="G439" i="58"/>
  <c r="E439" i="58"/>
  <c r="H438" i="58"/>
  <c r="H437" i="58" s="1"/>
  <c r="G437" i="58"/>
  <c r="E437" i="58"/>
  <c r="H436" i="58"/>
  <c r="H435" i="58" s="1"/>
  <c r="G435" i="58"/>
  <c r="E435" i="58"/>
  <c r="H433" i="58"/>
  <c r="H432" i="58" s="1"/>
  <c r="G432" i="58"/>
  <c r="E432" i="58"/>
  <c r="H431" i="58"/>
  <c r="H430" i="58" s="1"/>
  <c r="G430" i="58"/>
  <c r="E430" i="58"/>
  <c r="H429" i="58"/>
  <c r="H428" i="58" s="1"/>
  <c r="G428" i="58"/>
  <c r="E428" i="58"/>
  <c r="H427" i="58"/>
  <c r="H426" i="58" s="1"/>
  <c r="G426" i="58"/>
  <c r="E426" i="58"/>
  <c r="H424" i="58"/>
  <c r="H423" i="58" s="1"/>
  <c r="G423" i="58"/>
  <c r="E423" i="58"/>
  <c r="H422" i="58"/>
  <c r="G421" i="58"/>
  <c r="E421" i="58"/>
  <c r="H420" i="58"/>
  <c r="H419" i="58" s="1"/>
  <c r="G419" i="58"/>
  <c r="E419" i="58"/>
  <c r="H418" i="58"/>
  <c r="H417" i="58" s="1"/>
  <c r="G417" i="58"/>
  <c r="E417" i="58"/>
  <c r="H416" i="58"/>
  <c r="G415" i="58"/>
  <c r="E415" i="58"/>
  <c r="G409" i="58"/>
  <c r="E409" i="58"/>
  <c r="H409" i="58" s="1"/>
  <c r="G407" i="58"/>
  <c r="E407" i="58"/>
  <c r="H407" i="58" s="1"/>
  <c r="G405" i="58"/>
  <c r="E405" i="58"/>
  <c r="G402" i="58"/>
  <c r="E402" i="58"/>
  <c r="H402" i="58" s="1"/>
  <c r="G400" i="58"/>
  <c r="E400" i="58"/>
  <c r="H400" i="58" s="1"/>
  <c r="G398" i="58"/>
  <c r="E398" i="58"/>
  <c r="H398" i="58" s="1"/>
  <c r="G396" i="58"/>
  <c r="E396" i="58"/>
  <c r="H396" i="58" s="1"/>
  <c r="G393" i="58"/>
  <c r="E393" i="58"/>
  <c r="H393" i="58" s="1"/>
  <c r="G391" i="58"/>
  <c r="E391" i="58"/>
  <c r="H391" i="58" s="1"/>
  <c r="G389" i="58"/>
  <c r="E389" i="58"/>
  <c r="H389" i="58" s="1"/>
  <c r="G386" i="58"/>
  <c r="E386" i="58"/>
  <c r="H386" i="58" s="1"/>
  <c r="G384" i="58"/>
  <c r="E384" i="58"/>
  <c r="H384" i="58" s="1"/>
  <c r="G382" i="58"/>
  <c r="E382" i="58"/>
  <c r="H382" i="58" s="1"/>
  <c r="G380" i="58"/>
  <c r="E380" i="58"/>
  <c r="H380" i="58" s="1"/>
  <c r="G375" i="58"/>
  <c r="G374" i="58" s="1"/>
  <c r="E375" i="58"/>
  <c r="G370" i="58"/>
  <c r="E370" i="58"/>
  <c r="H370" i="58" s="1"/>
  <c r="G366" i="58"/>
  <c r="E366" i="58"/>
  <c r="H366" i="58" s="1"/>
  <c r="G364" i="58"/>
  <c r="E364" i="58"/>
  <c r="H364" i="58" s="1"/>
  <c r="G361" i="58"/>
  <c r="E361" i="58"/>
  <c r="H361" i="58" s="1"/>
  <c r="G359" i="58"/>
  <c r="E359" i="58"/>
  <c r="H359" i="58" s="1"/>
  <c r="G356" i="58"/>
  <c r="E356" i="58"/>
  <c r="H356" i="58" s="1"/>
  <c r="G352" i="58"/>
  <c r="E352" i="58"/>
  <c r="H352" i="58" s="1"/>
  <c r="G348" i="58"/>
  <c r="E348" i="58"/>
  <c r="H348" i="58" s="1"/>
  <c r="E344" i="58"/>
  <c r="H342" i="58"/>
  <c r="H341" i="58" s="1"/>
  <c r="E341" i="58"/>
  <c r="H340" i="58"/>
  <c r="G339" i="58"/>
  <c r="E339" i="58"/>
  <c r="H338" i="58"/>
  <c r="H337" i="58" s="1"/>
  <c r="G337" i="58"/>
  <c r="E337" i="58"/>
  <c r="H336" i="58"/>
  <c r="H335" i="58" s="1"/>
  <c r="G335" i="58"/>
  <c r="E335" i="58"/>
  <c r="H334" i="58"/>
  <c r="G333" i="58"/>
  <c r="E333" i="58"/>
  <c r="H332" i="58"/>
  <c r="G331" i="58"/>
  <c r="E331" i="58"/>
  <c r="H330" i="58"/>
  <c r="H329" i="58"/>
  <c r="G328" i="58"/>
  <c r="E328" i="58"/>
  <c r="H327" i="58"/>
  <c r="H326" i="58" s="1"/>
  <c r="G326" i="58"/>
  <c r="E326" i="58"/>
  <c r="G322" i="58"/>
  <c r="E322" i="58"/>
  <c r="G320" i="58"/>
  <c r="E320" i="58"/>
  <c r="H318" i="58"/>
  <c r="H316" i="58"/>
  <c r="H315" i="58"/>
  <c r="H314" i="58"/>
  <c r="H313" i="58"/>
  <c r="G312" i="58"/>
  <c r="H311" i="58"/>
  <c r="H310" i="58"/>
  <c r="H309" i="58"/>
  <c r="H308" i="58"/>
  <c r="H307" i="58"/>
  <c r="H306" i="58"/>
  <c r="H305" i="58"/>
  <c r="G304" i="58"/>
  <c r="G303" i="58" s="1"/>
  <c r="E304" i="58"/>
  <c r="H302" i="58"/>
  <c r="G301" i="58"/>
  <c r="E301" i="58"/>
  <c r="H300" i="58"/>
  <c r="H299" i="58"/>
  <c r="H298" i="58"/>
  <c r="H297" i="58"/>
  <c r="H296" i="58"/>
  <c r="H295" i="58"/>
  <c r="H294" i="58"/>
  <c r="G293" i="58"/>
  <c r="E293" i="58"/>
  <c r="H292" i="58"/>
  <c r="H291" i="58"/>
  <c r="H290" i="58"/>
  <c r="H289" i="58"/>
  <c r="H288" i="58"/>
  <c r="H287" i="58"/>
  <c r="G286" i="58"/>
  <c r="E286" i="58"/>
  <c r="H285" i="58"/>
  <c r="H284" i="58"/>
  <c r="H283" i="58"/>
  <c r="G282" i="58"/>
  <c r="E282" i="58"/>
  <c r="H281" i="58"/>
  <c r="H280" i="58"/>
  <c r="H279" i="58"/>
  <c r="H278" i="58"/>
  <c r="H277" i="58"/>
  <c r="G276" i="58"/>
  <c r="E276" i="58"/>
  <c r="H274" i="58"/>
  <c r="H273" i="58" s="1"/>
  <c r="G273" i="58"/>
  <c r="E273" i="58"/>
  <c r="H272" i="58"/>
  <c r="G271" i="58"/>
  <c r="E271" i="58"/>
  <c r="H270" i="58"/>
  <c r="H269" i="58" s="1"/>
  <c r="G269" i="58"/>
  <c r="E269" i="58"/>
  <c r="H268" i="58"/>
  <c r="H267" i="58" s="1"/>
  <c r="G267" i="58"/>
  <c r="E267" i="58"/>
  <c r="H266" i="58"/>
  <c r="H265" i="58" s="1"/>
  <c r="G265" i="58"/>
  <c r="E265" i="58"/>
  <c r="H263" i="58"/>
  <c r="H262" i="58" s="1"/>
  <c r="G262" i="58"/>
  <c r="E262" i="58"/>
  <c r="H261" i="58"/>
  <c r="H260" i="58" s="1"/>
  <c r="G260" i="58"/>
  <c r="E260" i="58"/>
  <c r="H258" i="58"/>
  <c r="H257" i="58" s="1"/>
  <c r="G257" i="58"/>
  <c r="E257" i="58"/>
  <c r="H256" i="58"/>
  <c r="G255" i="58"/>
  <c r="E255" i="58"/>
  <c r="H254" i="58"/>
  <c r="G253" i="58"/>
  <c r="E253" i="58"/>
  <c r="H252" i="58"/>
  <c r="H251" i="58" s="1"/>
  <c r="G251" i="58"/>
  <c r="E251" i="58"/>
  <c r="H250" i="58"/>
  <c r="H249" i="58" s="1"/>
  <c r="G249" i="58"/>
  <c r="E249" i="58"/>
  <c r="H248" i="58"/>
  <c r="H247" i="58" s="1"/>
  <c r="G247" i="58"/>
  <c r="E247" i="58"/>
  <c r="H245" i="58"/>
  <c r="H244" i="58" s="1"/>
  <c r="G244" i="58"/>
  <c r="E244" i="58"/>
  <c r="H243" i="58"/>
  <c r="H242" i="58" s="1"/>
  <c r="G242" i="58"/>
  <c r="E242" i="58"/>
  <c r="H241" i="58"/>
  <c r="H240" i="58" s="1"/>
  <c r="G240" i="58"/>
  <c r="E240" i="58"/>
  <c r="H239" i="58"/>
  <c r="H238" i="58" s="1"/>
  <c r="G238" i="58"/>
  <c r="E238" i="58"/>
  <c r="H236" i="58"/>
  <c r="H235" i="58" s="1"/>
  <c r="G235" i="58"/>
  <c r="E235" i="58"/>
  <c r="H234" i="58"/>
  <c r="H233" i="58"/>
  <c r="H232" i="58"/>
  <c r="G231" i="58"/>
  <c r="E231" i="58"/>
  <c r="H230" i="58"/>
  <c r="H229" i="58" s="1"/>
  <c r="G229" i="58"/>
  <c r="E229" i="58"/>
  <c r="H228" i="58"/>
  <c r="H227" i="58"/>
  <c r="H226" i="58" s="1"/>
  <c r="G226" i="58"/>
  <c r="E226" i="58"/>
  <c r="H223" i="58"/>
  <c r="H222" i="58" s="1"/>
  <c r="H221" i="58" s="1"/>
  <c r="G222" i="58"/>
  <c r="G221" i="58" s="1"/>
  <c r="E222" i="58"/>
  <c r="E221" i="58" s="1"/>
  <c r="H220" i="58"/>
  <c r="H219" i="58"/>
  <c r="H218" i="58"/>
  <c r="H217" i="58"/>
  <c r="H216" i="58"/>
  <c r="G215" i="58"/>
  <c r="E215" i="58"/>
  <c r="H214" i="58"/>
  <c r="H213" i="58"/>
  <c r="H212" i="58"/>
  <c r="G211" i="58"/>
  <c r="E211" i="58"/>
  <c r="H210" i="58"/>
  <c r="H209" i="58"/>
  <c r="H208" i="58"/>
  <c r="H207" i="58"/>
  <c r="H206" i="58"/>
  <c r="H205" i="58"/>
  <c r="G204" i="58"/>
  <c r="E204" i="58"/>
  <c r="H203" i="58"/>
  <c r="H202" i="58"/>
  <c r="H201" i="58"/>
  <c r="H200" i="58"/>
  <c r="G199" i="58"/>
  <c r="E199" i="58"/>
  <c r="H198" i="58"/>
  <c r="H197" i="58"/>
  <c r="H196" i="58"/>
  <c r="G195" i="58"/>
  <c r="E195" i="58"/>
  <c r="H194" i="58"/>
  <c r="H193" i="58" s="1"/>
  <c r="G193" i="58"/>
  <c r="E193" i="58"/>
  <c r="H192" i="58"/>
  <c r="H191" i="58" s="1"/>
  <c r="G191" i="58"/>
  <c r="E191" i="58"/>
  <c r="H190" i="58"/>
  <c r="H189" i="58" s="1"/>
  <c r="G189" i="58"/>
  <c r="E189" i="58"/>
  <c r="H188" i="58"/>
  <c r="H187" i="58" s="1"/>
  <c r="G187" i="58"/>
  <c r="E187" i="58"/>
  <c r="H185" i="58"/>
  <c r="H184" i="58" s="1"/>
  <c r="G184" i="58"/>
  <c r="E184" i="58"/>
  <c r="H183" i="58"/>
  <c r="H182" i="58"/>
  <c r="H181" i="58"/>
  <c r="H180" i="58"/>
  <c r="H179" i="58"/>
  <c r="H178" i="58"/>
  <c r="H177" i="58"/>
  <c r="H176" i="58"/>
  <c r="G175" i="58"/>
  <c r="E175" i="58"/>
  <c r="H174" i="58"/>
  <c r="H173" i="58"/>
  <c r="H172" i="58"/>
  <c r="H171" i="58"/>
  <c r="H170" i="58"/>
  <c r="H169" i="58"/>
  <c r="H168" i="58"/>
  <c r="G167" i="58"/>
  <c r="E167" i="58"/>
  <c r="H165" i="58"/>
  <c r="H164" i="58" s="1"/>
  <c r="G164" i="58"/>
  <c r="E164" i="58"/>
  <c r="H163" i="58"/>
  <c r="H162" i="58" s="1"/>
  <c r="G162" i="58"/>
  <c r="E162" i="58"/>
  <c r="H161" i="58"/>
  <c r="H160" i="58" s="1"/>
  <c r="G160" i="58"/>
  <c r="E160" i="58"/>
  <c r="H159" i="58"/>
  <c r="H158" i="58" s="1"/>
  <c r="G158" i="58"/>
  <c r="E158" i="58"/>
  <c r="H157" i="58"/>
  <c r="H156" i="58" s="1"/>
  <c r="G156" i="58"/>
  <c r="E156" i="58"/>
  <c r="H155" i="58"/>
  <c r="G154" i="58"/>
  <c r="E154" i="58"/>
  <c r="H153" i="58"/>
  <c r="H152" i="58" s="1"/>
  <c r="G152" i="58"/>
  <c r="E152" i="58"/>
  <c r="H151" i="58"/>
  <c r="H150" i="58" s="1"/>
  <c r="G150" i="58"/>
  <c r="E150" i="58"/>
  <c r="H149" i="58"/>
  <c r="G148" i="58"/>
  <c r="E148" i="58"/>
  <c r="H146" i="58"/>
  <c r="H145" i="58" s="1"/>
  <c r="G145" i="58"/>
  <c r="E145" i="58"/>
  <c r="H144" i="58"/>
  <c r="H143" i="58" s="1"/>
  <c r="G143" i="58"/>
  <c r="E143" i="58"/>
  <c r="H142" i="58"/>
  <c r="H141" i="58" s="1"/>
  <c r="G141" i="58"/>
  <c r="E141" i="58"/>
  <c r="H140" i="58"/>
  <c r="H139" i="58" s="1"/>
  <c r="G139" i="58"/>
  <c r="E139" i="58"/>
  <c r="H138" i="58"/>
  <c r="H137" i="58" s="1"/>
  <c r="G137" i="58"/>
  <c r="E137" i="58"/>
  <c r="H136" i="58"/>
  <c r="H135" i="58"/>
  <c r="H134" i="58"/>
  <c r="H133" i="58"/>
  <c r="H132" i="58"/>
  <c r="G131" i="58"/>
  <c r="E131" i="58"/>
  <c r="H130" i="58"/>
  <c r="H129" i="58" s="1"/>
  <c r="G129" i="58"/>
  <c r="E129" i="58"/>
  <c r="H128" i="58"/>
  <c r="H127" i="58" s="1"/>
  <c r="G127" i="58"/>
  <c r="E127" i="58"/>
  <c r="H125" i="58"/>
  <c r="H124" i="58" s="1"/>
  <c r="G124" i="58"/>
  <c r="E124" i="58"/>
  <c r="H123" i="58"/>
  <c r="H122" i="58" s="1"/>
  <c r="G122" i="58"/>
  <c r="E122" i="58"/>
  <c r="H121" i="58"/>
  <c r="G120" i="58"/>
  <c r="E120" i="58"/>
  <c r="H119" i="58"/>
  <c r="H118" i="58" s="1"/>
  <c r="G118" i="58"/>
  <c r="E118" i="58"/>
  <c r="H116" i="58"/>
  <c r="H115" i="58" s="1"/>
  <c r="G115" i="58"/>
  <c r="E115" i="58"/>
  <c r="H114" i="58"/>
  <c r="H113" i="58" s="1"/>
  <c r="G113" i="58"/>
  <c r="E113" i="58"/>
  <c r="H111" i="58"/>
  <c r="H110" i="58" s="1"/>
  <c r="G110" i="58"/>
  <c r="E110" i="58"/>
  <c r="H109" i="58"/>
  <c r="H108" i="58" s="1"/>
  <c r="G108" i="58"/>
  <c r="E108" i="58"/>
  <c r="H106" i="58"/>
  <c r="H105" i="58" s="1"/>
  <c r="G105" i="58"/>
  <c r="E105" i="58"/>
  <c r="H104" i="58"/>
  <c r="H103" i="58" s="1"/>
  <c r="G103" i="58"/>
  <c r="E103" i="58"/>
  <c r="H102" i="58"/>
  <c r="H101" i="58"/>
  <c r="G100" i="58"/>
  <c r="E100" i="58"/>
  <c r="H99" i="58"/>
  <c r="G98" i="58"/>
  <c r="E98" i="58"/>
  <c r="H97" i="58"/>
  <c r="H96" i="58" s="1"/>
  <c r="G96" i="58"/>
  <c r="E96" i="58"/>
  <c r="H95" i="58"/>
  <c r="H94" i="58" s="1"/>
  <c r="G94" i="58"/>
  <c r="E94" i="58"/>
  <c r="H93" i="58"/>
  <c r="H92" i="58" s="1"/>
  <c r="G92" i="58"/>
  <c r="E92" i="58"/>
  <c r="H91" i="58"/>
  <c r="H90" i="58" s="1"/>
  <c r="G90" i="58"/>
  <c r="E90" i="58"/>
  <c r="H87" i="58"/>
  <c r="H86" i="58" s="1"/>
  <c r="G86" i="58"/>
  <c r="E86" i="58"/>
  <c r="H85" i="58"/>
  <c r="H83" i="58"/>
  <c r="H82" i="58" s="1"/>
  <c r="H78" i="58"/>
  <c r="H77" i="58"/>
  <c r="H76" i="58"/>
  <c r="H75" i="58"/>
  <c r="H73" i="58"/>
  <c r="H72" i="58" s="1"/>
  <c r="H70" i="58"/>
  <c r="H69" i="58"/>
  <c r="H67" i="58"/>
  <c r="H66" i="58"/>
  <c r="H63" i="58"/>
  <c r="H62" i="58" s="1"/>
  <c r="H61" i="58"/>
  <c r="H60" i="58"/>
  <c r="H59" i="58"/>
  <c r="H58" i="58"/>
  <c r="H57" i="58"/>
  <c r="H56" i="58"/>
  <c r="H55" i="58"/>
  <c r="H54" i="58"/>
  <c r="H53" i="58"/>
  <c r="H52" i="58"/>
  <c r="H50" i="58"/>
  <c r="H49" i="58"/>
  <c r="H47" i="58"/>
  <c r="H46" i="58" s="1"/>
  <c r="H45" i="58"/>
  <c r="H44" i="58"/>
  <c r="H43" i="58"/>
  <c r="H42" i="58"/>
  <c r="H40" i="58"/>
  <c r="H39" i="58" s="1"/>
  <c r="H38" i="58"/>
  <c r="H37" i="58" s="1"/>
  <c r="H34" i="58"/>
  <c r="H33" i="58"/>
  <c r="H32" i="58"/>
  <c r="H31" i="58"/>
  <c r="H30" i="58"/>
  <c r="H29" i="58"/>
  <c r="H28" i="58"/>
  <c r="H26" i="58"/>
  <c r="H25" i="58"/>
  <c r="H24" i="58"/>
  <c r="H23" i="58"/>
  <c r="H22" i="58"/>
  <c r="H21" i="58"/>
  <c r="F12" i="58"/>
  <c r="F11" i="58"/>
  <c r="F8" i="58"/>
  <c r="F5" i="58"/>
  <c r="D31" i="2"/>
  <c r="D30" i="2"/>
  <c r="K29" i="2"/>
  <c r="C29" i="2"/>
  <c r="D28" i="2"/>
  <c r="E27" i="2"/>
  <c r="D27" i="2"/>
  <c r="E26" i="2"/>
  <c r="D26" i="2"/>
  <c r="E25" i="2"/>
  <c r="D25" i="2"/>
  <c r="E24" i="2"/>
  <c r="D24" i="2"/>
  <c r="E23" i="2"/>
  <c r="D23" i="2"/>
  <c r="E22" i="2"/>
  <c r="D22" i="2"/>
  <c r="E21" i="2"/>
  <c r="D21" i="2"/>
  <c r="E20" i="2"/>
  <c r="D20" i="2"/>
  <c r="D16" i="2"/>
  <c r="I15" i="2"/>
  <c r="H15" i="2"/>
  <c r="G15" i="2"/>
  <c r="F15" i="2"/>
  <c r="D15" i="2"/>
  <c r="K14" i="2"/>
  <c r="C14" i="2"/>
  <c r="D13" i="2"/>
  <c r="E13" i="2" s="1"/>
  <c r="K12" i="2"/>
  <c r="C12" i="2"/>
  <c r="D11" i="2"/>
  <c r="K9" i="2"/>
  <c r="C9" i="2"/>
  <c r="I21" i="2" l="1"/>
  <c r="H21" i="2"/>
  <c r="G21" i="2"/>
  <c r="F21" i="2"/>
  <c r="I23" i="2"/>
  <c r="H23" i="2"/>
  <c r="G23" i="2"/>
  <c r="F23" i="2"/>
  <c r="I25" i="2"/>
  <c r="H25" i="2"/>
  <c r="G25" i="2"/>
  <c r="F25" i="2"/>
  <c r="I27" i="2"/>
  <c r="H27" i="2"/>
  <c r="G27" i="2"/>
  <c r="F27" i="2"/>
  <c r="E11" i="2"/>
  <c r="D9" i="2"/>
  <c r="I20" i="2"/>
  <c r="H20" i="2"/>
  <c r="G20" i="2"/>
  <c r="F20" i="2"/>
  <c r="I22" i="2"/>
  <c r="H22" i="2"/>
  <c r="G22" i="2"/>
  <c r="F22" i="2"/>
  <c r="I24" i="2"/>
  <c r="H24" i="2"/>
  <c r="G24" i="2"/>
  <c r="F24" i="2"/>
  <c r="I26" i="2"/>
  <c r="H26" i="2"/>
  <c r="G26" i="2"/>
  <c r="F26" i="2"/>
  <c r="H30" i="2"/>
  <c r="E374" i="58"/>
  <c r="H374" i="58" s="1"/>
  <c r="H375" i="58"/>
  <c r="E404" i="58"/>
  <c r="H405" i="58"/>
  <c r="E112" i="58"/>
  <c r="E237" i="58"/>
  <c r="E443" i="58"/>
  <c r="F463" i="58"/>
  <c r="G112" i="58"/>
  <c r="E107" i="58"/>
  <c r="H328" i="58"/>
  <c r="D29" i="2"/>
  <c r="D14" i="2"/>
  <c r="H312" i="58"/>
  <c r="G225" i="58"/>
  <c r="H471" i="58"/>
  <c r="H282" i="58"/>
  <c r="G237" i="58"/>
  <c r="E347" i="58"/>
  <c r="G259" i="58"/>
  <c r="E325" i="58"/>
  <c r="G414" i="58"/>
  <c r="G512" i="58"/>
  <c r="E388" i="58"/>
  <c r="H388" i="58" s="1"/>
  <c r="I512" i="58"/>
  <c r="F488" i="58"/>
  <c r="E166" i="58"/>
  <c r="G264" i="58"/>
  <c r="E363" i="58"/>
  <c r="G434" i="58"/>
  <c r="G89" i="58"/>
  <c r="E246" i="58"/>
  <c r="E259" i="58"/>
  <c r="H276" i="58"/>
  <c r="G425" i="58"/>
  <c r="E319" i="58"/>
  <c r="E425" i="58"/>
  <c r="H304" i="58"/>
  <c r="H68" i="58"/>
  <c r="G107" i="58"/>
  <c r="E117" i="58"/>
  <c r="E126" i="58"/>
  <c r="E147" i="58"/>
  <c r="G186" i="58"/>
  <c r="G246" i="58"/>
  <c r="E264" i="58"/>
  <c r="H286" i="58"/>
  <c r="H293" i="58"/>
  <c r="E303" i="58"/>
  <c r="G319" i="58"/>
  <c r="G325" i="58"/>
  <c r="G347" i="58"/>
  <c r="G379" i="58"/>
  <c r="G395" i="58"/>
  <c r="E379" i="58"/>
  <c r="G404" i="58"/>
  <c r="E434" i="58"/>
  <c r="G450" i="58"/>
  <c r="E468" i="58"/>
  <c r="H512" i="58"/>
  <c r="I499" i="58"/>
  <c r="G488" i="58"/>
  <c r="H107" i="58"/>
  <c r="H112" i="58"/>
  <c r="H120" i="58"/>
  <c r="H117" i="58" s="1"/>
  <c r="H148" i="58"/>
  <c r="H253" i="58"/>
  <c r="H301" i="58"/>
  <c r="H333" i="58"/>
  <c r="H51" i="58"/>
  <c r="H98" i="58"/>
  <c r="H154" i="58"/>
  <c r="H167" i="58"/>
  <c r="H195" i="58"/>
  <c r="H199" i="58"/>
  <c r="H204" i="58"/>
  <c r="H215" i="58"/>
  <c r="H237" i="58"/>
  <c r="H255" i="58"/>
  <c r="H259" i="58"/>
  <c r="E275" i="58"/>
  <c r="H339" i="58"/>
  <c r="H421" i="58"/>
  <c r="H478" i="58"/>
  <c r="H480" i="58"/>
  <c r="H20" i="58"/>
  <c r="H41" i="58"/>
  <c r="H65" i="58"/>
  <c r="H74" i="58"/>
  <c r="E89" i="58"/>
  <c r="H100" i="58"/>
  <c r="G166" i="58"/>
  <c r="H211" i="58"/>
  <c r="H231" i="58"/>
  <c r="H345" i="58"/>
  <c r="H344" i="58" s="1"/>
  <c r="H434" i="58"/>
  <c r="H451" i="58"/>
  <c r="G468" i="58"/>
  <c r="H27" i="58"/>
  <c r="H84" i="58"/>
  <c r="G126" i="58"/>
  <c r="H131" i="58"/>
  <c r="G147" i="58"/>
  <c r="H175" i="58"/>
  <c r="H271" i="58"/>
  <c r="G275" i="58"/>
  <c r="H331" i="58"/>
  <c r="H425" i="58"/>
  <c r="H446" i="58"/>
  <c r="H443" i="58" s="1"/>
  <c r="G499" i="58"/>
  <c r="E225" i="58"/>
  <c r="E395" i="58"/>
  <c r="H395" i="58" s="1"/>
  <c r="E414" i="58"/>
  <c r="H415" i="58"/>
  <c r="E450" i="58"/>
  <c r="H463" i="58"/>
  <c r="F468" i="58"/>
  <c r="H485" i="58"/>
  <c r="E488" i="58"/>
  <c r="G117" i="58"/>
  <c r="E186" i="58"/>
  <c r="G363" i="58"/>
  <c r="G388" i="58"/>
  <c r="G443" i="58"/>
  <c r="H476" i="58"/>
  <c r="H499" i="58"/>
  <c r="I10" i="2"/>
  <c r="H10" i="2"/>
  <c r="G10" i="2"/>
  <c r="F10" i="2"/>
  <c r="I13" i="2"/>
  <c r="I12" i="2" s="1"/>
  <c r="H13" i="2"/>
  <c r="H12" i="2" s="1"/>
  <c r="G13" i="2"/>
  <c r="G12" i="2" s="1"/>
  <c r="F13" i="2"/>
  <c r="F12" i="2" s="1"/>
  <c r="E12" i="2"/>
  <c r="F31" i="2"/>
  <c r="I31" i="2"/>
  <c r="H31" i="2"/>
  <c r="G31" i="2"/>
  <c r="G11" i="2"/>
  <c r="I11" i="2"/>
  <c r="H11" i="2"/>
  <c r="I30" i="2"/>
  <c r="F30" i="2"/>
  <c r="D12" i="2"/>
  <c r="D37" i="2" l="1"/>
  <c r="F11" i="2"/>
  <c r="F9" i="2" s="1"/>
  <c r="E9" i="2"/>
  <c r="H29" i="2"/>
  <c r="G30" i="2"/>
  <c r="G29" i="2" s="1"/>
  <c r="E29" i="2"/>
  <c r="H363" i="58"/>
  <c r="F413" i="58"/>
  <c r="H404" i="58"/>
  <c r="H379" i="58"/>
  <c r="H347" i="58"/>
  <c r="I29" i="2"/>
  <c r="I9" i="2"/>
  <c r="H303" i="58"/>
  <c r="E346" i="58"/>
  <c r="E487" i="58"/>
  <c r="H275" i="58"/>
  <c r="G346" i="58"/>
  <c r="H186" i="58"/>
  <c r="F487" i="58"/>
  <c r="H468" i="58"/>
  <c r="G88" i="58"/>
  <c r="G224" i="58"/>
  <c r="E224" i="58"/>
  <c r="E413" i="58"/>
  <c r="G413" i="58"/>
  <c r="G487" i="58"/>
  <c r="H71" i="58"/>
  <c r="H450" i="58"/>
  <c r="H48" i="58"/>
  <c r="H64" i="58"/>
  <c r="H264" i="58"/>
  <c r="H166" i="58"/>
  <c r="H246" i="58"/>
  <c r="H89" i="58"/>
  <c r="H488" i="58"/>
  <c r="H126" i="58"/>
  <c r="H225" i="58"/>
  <c r="H147" i="58"/>
  <c r="H414" i="58"/>
  <c r="E88" i="58"/>
  <c r="H19" i="58"/>
  <c r="F29" i="2"/>
  <c r="G9" i="2"/>
  <c r="H9" i="2"/>
  <c r="H441" i="53"/>
  <c r="E37" i="2" l="1"/>
  <c r="H346" i="58"/>
  <c r="H88" i="58"/>
  <c r="H325" i="58"/>
  <c r="H487" i="58"/>
  <c r="H413" i="58"/>
  <c r="H416" i="53"/>
  <c r="L313" i="49" l="1"/>
  <c r="H343" i="53"/>
  <c r="G13" i="53" l="1"/>
  <c r="Q128" i="55" l="1"/>
  <c r="P128" i="55"/>
  <c r="O128" i="55"/>
  <c r="N128" i="55"/>
  <c r="M128" i="55"/>
  <c r="L128" i="55"/>
  <c r="K128" i="55"/>
  <c r="J128" i="55"/>
  <c r="I128" i="55"/>
  <c r="H128" i="55"/>
  <c r="G128" i="55"/>
  <c r="F128" i="55"/>
  <c r="R127" i="55"/>
  <c r="R126" i="55"/>
  <c r="R125" i="55"/>
  <c r="R124" i="55"/>
  <c r="R123" i="55"/>
  <c r="R122" i="55"/>
  <c r="R121" i="55"/>
  <c r="R120" i="55"/>
  <c r="R119" i="55"/>
  <c r="R118" i="55"/>
  <c r="R117" i="55"/>
  <c r="R116" i="55"/>
  <c r="R115" i="55"/>
  <c r="R114" i="55"/>
  <c r="R113" i="55"/>
  <c r="R112" i="55"/>
  <c r="R111" i="55"/>
  <c r="R110" i="55"/>
  <c r="R109" i="55"/>
  <c r="R108" i="55"/>
  <c r="R107" i="55"/>
  <c r="R106" i="55"/>
  <c r="R105" i="55"/>
  <c r="R104" i="55"/>
  <c r="R103" i="55"/>
  <c r="R102" i="55"/>
  <c r="R101" i="55"/>
  <c r="R100" i="55"/>
  <c r="R99" i="55"/>
  <c r="R98" i="55"/>
  <c r="R97" i="55"/>
  <c r="R96" i="55"/>
  <c r="R95" i="55"/>
  <c r="R94" i="55"/>
  <c r="R93" i="55"/>
  <c r="R92" i="55"/>
  <c r="R91" i="55"/>
  <c r="R90" i="55"/>
  <c r="R89" i="55"/>
  <c r="R88" i="55"/>
  <c r="R87" i="55"/>
  <c r="R86" i="55"/>
  <c r="R85" i="55"/>
  <c r="R84" i="55"/>
  <c r="R83" i="55"/>
  <c r="R82" i="55"/>
  <c r="R81" i="55"/>
  <c r="R80" i="55"/>
  <c r="R79" i="55"/>
  <c r="R78" i="55"/>
  <c r="R77" i="55"/>
  <c r="R76" i="55"/>
  <c r="R75" i="55"/>
  <c r="R74" i="55"/>
  <c r="R73" i="55"/>
  <c r="R72" i="55"/>
  <c r="R71" i="55"/>
  <c r="R70" i="55"/>
  <c r="R67" i="55"/>
  <c r="R66" i="55"/>
  <c r="R65" i="55"/>
  <c r="R64" i="55"/>
  <c r="R63" i="55"/>
  <c r="R62" i="55"/>
  <c r="R61" i="55"/>
  <c r="R60" i="55"/>
  <c r="R59" i="55"/>
  <c r="R58" i="55"/>
  <c r="R57" i="55"/>
  <c r="R56" i="55"/>
  <c r="R55" i="55"/>
  <c r="R54" i="55"/>
  <c r="R53" i="55"/>
  <c r="R52" i="55"/>
  <c r="R51" i="55"/>
  <c r="R50" i="55"/>
  <c r="R49" i="55"/>
  <c r="R48" i="55"/>
  <c r="R47" i="55"/>
  <c r="R46" i="55"/>
  <c r="R45" i="55"/>
  <c r="R44" i="55"/>
  <c r="R43" i="55"/>
  <c r="R42" i="55"/>
  <c r="R41" i="55"/>
  <c r="R40" i="55"/>
  <c r="R39" i="55"/>
  <c r="R38" i="55"/>
  <c r="R37" i="55"/>
  <c r="R36" i="55"/>
  <c r="R35" i="55"/>
  <c r="R34" i="55"/>
  <c r="R33" i="55"/>
  <c r="R32" i="55"/>
  <c r="R31" i="55"/>
  <c r="R30" i="55"/>
  <c r="R29" i="55"/>
  <c r="R28" i="55"/>
  <c r="R27" i="55"/>
  <c r="R26" i="55"/>
  <c r="R25" i="55"/>
  <c r="R24" i="55"/>
  <c r="R23" i="55"/>
  <c r="R22" i="55"/>
  <c r="R21" i="55"/>
  <c r="R20" i="55"/>
  <c r="R19" i="55"/>
  <c r="R18" i="55"/>
  <c r="R17" i="55"/>
  <c r="R16" i="55"/>
  <c r="R15" i="55"/>
  <c r="R14" i="55"/>
  <c r="R13" i="55"/>
  <c r="R12" i="55"/>
  <c r="R11" i="55"/>
  <c r="R10" i="55"/>
  <c r="R9" i="55"/>
  <c r="R128" i="55" l="1"/>
  <c r="A1" i="53"/>
  <c r="H328" i="53" l="1"/>
  <c r="H305" i="53"/>
  <c r="H28" i="53"/>
  <c r="H42" i="53"/>
  <c r="H304" i="53" l="1"/>
  <c r="H225" i="53" s="1"/>
  <c r="L225" i="53" s="1"/>
  <c r="H468" i="53" l="1"/>
  <c r="J344" i="53"/>
  <c r="J343" i="53" s="1"/>
  <c r="J330" i="53" l="1"/>
  <c r="H330" i="49" s="1"/>
  <c r="J184" i="53"/>
  <c r="I184" i="49" s="1"/>
  <c r="G330" i="49" l="1"/>
  <c r="M184" i="49"/>
  <c r="H184" i="49"/>
  <c r="G184" i="49"/>
  <c r="K184" i="49"/>
  <c r="J184" i="49"/>
  <c r="K330" i="49"/>
  <c r="J330" i="49"/>
  <c r="N330" i="49"/>
  <c r="I330" i="49"/>
  <c r="N184" i="49"/>
  <c r="M330" i="49"/>
  <c r="I28" i="53" l="1"/>
  <c r="L176" i="49" l="1"/>
  <c r="L28" i="49"/>
  <c r="J36" i="53" l="1"/>
  <c r="G28" i="53"/>
  <c r="J37" i="53"/>
  <c r="N37" i="49" s="1"/>
  <c r="I37" i="49" l="1"/>
  <c r="M37" i="49"/>
  <c r="H37" i="49"/>
  <c r="K37" i="49"/>
  <c r="G37" i="49"/>
  <c r="J37" i="49"/>
  <c r="I36" i="49"/>
  <c r="N36" i="49"/>
  <c r="J36" i="49"/>
  <c r="G36" i="49"/>
  <c r="K36" i="49"/>
  <c r="H36" i="49"/>
  <c r="M36" i="49"/>
  <c r="L223" i="49" l="1"/>
  <c r="L222" i="49" s="1"/>
  <c r="J224" i="53"/>
  <c r="J224" i="49" s="1"/>
  <c r="J223" i="49" s="1"/>
  <c r="J222" i="49" s="1"/>
  <c r="H222" i="53"/>
  <c r="I223" i="53"/>
  <c r="I222" i="53" s="1"/>
  <c r="G223" i="53"/>
  <c r="G222" i="53" s="1"/>
  <c r="J183" i="53"/>
  <c r="I224" i="49" l="1"/>
  <c r="I223" i="49" s="1"/>
  <c r="I222" i="49" s="1"/>
  <c r="M224" i="49"/>
  <c r="M223" i="49" s="1"/>
  <c r="M222" i="49" s="1"/>
  <c r="N224" i="49"/>
  <c r="M183" i="49"/>
  <c r="N183" i="49"/>
  <c r="I183" i="49"/>
  <c r="J183" i="49"/>
  <c r="J223" i="53"/>
  <c r="G224" i="49"/>
  <c r="G223" i="49" s="1"/>
  <c r="G222" i="49" s="1"/>
  <c r="K224" i="49"/>
  <c r="K223" i="49" s="1"/>
  <c r="K222" i="49" s="1"/>
  <c r="G183" i="49"/>
  <c r="K183" i="49"/>
  <c r="H224" i="49"/>
  <c r="H223" i="49" s="1"/>
  <c r="H222" i="49" s="1"/>
  <c r="H183" i="49"/>
  <c r="J222" i="53" l="1"/>
  <c r="N223" i="49"/>
  <c r="N222" i="49" l="1"/>
  <c r="B7" i="55" l="1"/>
  <c r="B6" i="55" l="1"/>
  <c r="A1" i="55"/>
  <c r="E6" i="52" l="1"/>
  <c r="F7" i="53"/>
  <c r="F6" i="53"/>
  <c r="F7" i="49"/>
  <c r="F6" i="49"/>
  <c r="A1" i="49"/>
  <c r="A5" i="52"/>
  <c r="A3" i="52"/>
  <c r="A2" i="52"/>
  <c r="A1" i="52"/>
  <c r="E7" i="52"/>
  <c r="J513" i="53" l="1"/>
  <c r="N513" i="49" s="1"/>
  <c r="I512" i="53"/>
  <c r="H512" i="53"/>
  <c r="G512" i="53"/>
  <c r="J511" i="53"/>
  <c r="N511" i="49" s="1"/>
  <c r="I510" i="53"/>
  <c r="H510" i="53"/>
  <c r="H509" i="53" s="1"/>
  <c r="G510" i="53"/>
  <c r="G509" i="53" s="1"/>
  <c r="J508" i="53"/>
  <c r="N508" i="49" s="1"/>
  <c r="I507" i="53"/>
  <c r="H507" i="53"/>
  <c r="G507" i="53"/>
  <c r="J506" i="53"/>
  <c r="N506" i="49" s="1"/>
  <c r="I505" i="53"/>
  <c r="H505" i="53"/>
  <c r="G505" i="53"/>
  <c r="J504" i="53"/>
  <c r="N504" i="49" s="1"/>
  <c r="I503" i="53"/>
  <c r="H503" i="53"/>
  <c r="G503" i="53"/>
  <c r="J502" i="53"/>
  <c r="N502" i="49" s="1"/>
  <c r="I501" i="53"/>
  <c r="H501" i="53"/>
  <c r="G501" i="53"/>
  <c r="J500" i="53"/>
  <c r="N500" i="49" s="1"/>
  <c r="I499" i="53"/>
  <c r="H499" i="53"/>
  <c r="G499" i="53"/>
  <c r="J498" i="53"/>
  <c r="N498" i="49" s="1"/>
  <c r="I497" i="53"/>
  <c r="I496" i="53" s="1"/>
  <c r="H497" i="53"/>
  <c r="G497" i="53"/>
  <c r="G496" i="53" s="1"/>
  <c r="J495" i="53"/>
  <c r="N495" i="49" s="1"/>
  <c r="I494" i="53"/>
  <c r="H494" i="53"/>
  <c r="G494" i="53"/>
  <c r="J493" i="53"/>
  <c r="N493" i="49" s="1"/>
  <c r="I492" i="53"/>
  <c r="H492" i="53"/>
  <c r="G492" i="53"/>
  <c r="J491" i="53"/>
  <c r="N491" i="49" s="1"/>
  <c r="I490" i="53"/>
  <c r="H490" i="53"/>
  <c r="G490" i="53"/>
  <c r="J489" i="53"/>
  <c r="N489" i="49" s="1"/>
  <c r="I488" i="53"/>
  <c r="H488" i="53"/>
  <c r="G488" i="53"/>
  <c r="J487" i="53"/>
  <c r="N487" i="49" s="1"/>
  <c r="I486" i="53"/>
  <c r="I485" i="53" s="1"/>
  <c r="H486" i="53"/>
  <c r="H485" i="53" s="1"/>
  <c r="G486" i="53"/>
  <c r="G485" i="53" s="1"/>
  <c r="J483" i="53"/>
  <c r="N483" i="49" s="1"/>
  <c r="I482" i="53"/>
  <c r="H482" i="53"/>
  <c r="G482" i="53"/>
  <c r="J481" i="53"/>
  <c r="N481" i="49" s="1"/>
  <c r="J480" i="53"/>
  <c r="N480" i="49" s="1"/>
  <c r="J479" i="53"/>
  <c r="N479" i="49" s="1"/>
  <c r="J478" i="53"/>
  <c r="N478" i="49" s="1"/>
  <c r="I477" i="53"/>
  <c r="H477" i="53"/>
  <c r="G477" i="53"/>
  <c r="J476" i="53"/>
  <c r="N476" i="49" s="1"/>
  <c r="I475" i="53"/>
  <c r="H475" i="53"/>
  <c r="G475" i="53"/>
  <c r="J474" i="53"/>
  <c r="N474" i="49" s="1"/>
  <c r="I473" i="53"/>
  <c r="H473" i="53"/>
  <c r="G473" i="53"/>
  <c r="J472" i="53"/>
  <c r="N472" i="49" s="1"/>
  <c r="I471" i="53"/>
  <c r="H471" i="53"/>
  <c r="G471" i="53"/>
  <c r="J470" i="53"/>
  <c r="N470" i="49" s="1"/>
  <c r="J469" i="53"/>
  <c r="N469" i="49" s="1"/>
  <c r="I468" i="53"/>
  <c r="G468" i="53"/>
  <c r="J467" i="53"/>
  <c r="N467" i="49" s="1"/>
  <c r="I466" i="53"/>
  <c r="H466" i="53"/>
  <c r="G466" i="53"/>
  <c r="J464" i="53"/>
  <c r="N464" i="49" s="1"/>
  <c r="I463" i="53"/>
  <c r="H463" i="53"/>
  <c r="G463" i="53"/>
  <c r="J462" i="53"/>
  <c r="N462" i="49" s="1"/>
  <c r="I461" i="53"/>
  <c r="I460" i="53" s="1"/>
  <c r="H461" i="53"/>
  <c r="G461" i="53"/>
  <c r="J459" i="53"/>
  <c r="N459" i="49" s="1"/>
  <c r="I458" i="53"/>
  <c r="H458" i="53"/>
  <c r="G458" i="53"/>
  <c r="J457" i="53"/>
  <c r="N457" i="49" s="1"/>
  <c r="I456" i="53"/>
  <c r="H456" i="53"/>
  <c r="G456" i="53"/>
  <c r="J455" i="53"/>
  <c r="N455" i="49" s="1"/>
  <c r="I454" i="53"/>
  <c r="H454" i="53"/>
  <c r="G454" i="53"/>
  <c r="J453" i="53"/>
  <c r="N453" i="49" s="1"/>
  <c r="I452" i="53"/>
  <c r="H452" i="53"/>
  <c r="G452" i="53"/>
  <c r="J451" i="53"/>
  <c r="N451" i="49" s="1"/>
  <c r="I450" i="53"/>
  <c r="H450" i="53"/>
  <c r="G450" i="53"/>
  <c r="J449" i="53"/>
  <c r="N449" i="49" s="1"/>
  <c r="I448" i="53"/>
  <c r="I447" i="53" s="1"/>
  <c r="H448" i="53"/>
  <c r="H447" i="53" s="1"/>
  <c r="G448" i="53"/>
  <c r="G447" i="53" s="1"/>
  <c r="J446" i="53"/>
  <c r="N446" i="49" s="1"/>
  <c r="I445" i="53"/>
  <c r="H445" i="53"/>
  <c r="G445" i="53"/>
  <c r="J444" i="53"/>
  <c r="N444" i="49" s="1"/>
  <c r="I443" i="53"/>
  <c r="H443" i="53"/>
  <c r="G443" i="53"/>
  <c r="J442" i="53"/>
  <c r="N442" i="49" s="1"/>
  <c r="I441" i="53"/>
  <c r="I440" i="53" s="1"/>
  <c r="H440" i="53"/>
  <c r="G441" i="53"/>
  <c r="G440" i="53" s="1"/>
  <c r="J439" i="53"/>
  <c r="N439" i="49" s="1"/>
  <c r="I438" i="53"/>
  <c r="H438" i="53"/>
  <c r="G438" i="53"/>
  <c r="J437" i="53"/>
  <c r="N437" i="49" s="1"/>
  <c r="I436" i="53"/>
  <c r="H436" i="53"/>
  <c r="G436" i="53"/>
  <c r="J435" i="53"/>
  <c r="N435" i="49" s="1"/>
  <c r="I434" i="53"/>
  <c r="H434" i="53"/>
  <c r="G434" i="53"/>
  <c r="J433" i="53"/>
  <c r="N433" i="49" s="1"/>
  <c r="I432" i="53"/>
  <c r="I431" i="53" s="1"/>
  <c r="H432" i="53"/>
  <c r="G432" i="53"/>
  <c r="J430" i="53"/>
  <c r="N430" i="49" s="1"/>
  <c r="I429" i="53"/>
  <c r="H429" i="53"/>
  <c r="G429" i="53"/>
  <c r="J428" i="53"/>
  <c r="N428" i="49" s="1"/>
  <c r="I427" i="53"/>
  <c r="H427" i="53"/>
  <c r="G427" i="53"/>
  <c r="J426" i="53"/>
  <c r="N426" i="49" s="1"/>
  <c r="I425" i="53"/>
  <c r="H425" i="53"/>
  <c r="G425" i="53"/>
  <c r="J424" i="53"/>
  <c r="N424" i="49" s="1"/>
  <c r="I423" i="53"/>
  <c r="I422" i="53" s="1"/>
  <c r="H423" i="53"/>
  <c r="H422" i="53" s="1"/>
  <c r="G423" i="53"/>
  <c r="J421" i="53"/>
  <c r="N421" i="49" s="1"/>
  <c r="I420" i="53"/>
  <c r="H420" i="53"/>
  <c r="G420" i="53"/>
  <c r="J419" i="53"/>
  <c r="N419" i="49" s="1"/>
  <c r="I418" i="53"/>
  <c r="H418" i="53"/>
  <c r="G418" i="53"/>
  <c r="J417" i="53"/>
  <c r="I416" i="53"/>
  <c r="G416" i="53"/>
  <c r="J415" i="53"/>
  <c r="N415" i="49" s="1"/>
  <c r="I414" i="53"/>
  <c r="H414" i="53"/>
  <c r="G414" i="53"/>
  <c r="J413" i="53"/>
  <c r="N413" i="49" s="1"/>
  <c r="I412" i="53"/>
  <c r="H412" i="53"/>
  <c r="G412" i="53"/>
  <c r="J409" i="53"/>
  <c r="N409" i="49" s="1"/>
  <c r="I408" i="53"/>
  <c r="H408" i="53"/>
  <c r="G408" i="53"/>
  <c r="J407" i="53"/>
  <c r="N407" i="49" s="1"/>
  <c r="I406" i="53"/>
  <c r="H406" i="53"/>
  <c r="G406" i="53"/>
  <c r="J405" i="53"/>
  <c r="N405" i="49" s="1"/>
  <c r="I404" i="53"/>
  <c r="I403" i="53" s="1"/>
  <c r="H404" i="53"/>
  <c r="G404" i="53"/>
  <c r="G403" i="53" s="1"/>
  <c r="J402" i="53"/>
  <c r="N402" i="49" s="1"/>
  <c r="I401" i="53"/>
  <c r="H401" i="53"/>
  <c r="G401" i="53"/>
  <c r="J400" i="53"/>
  <c r="N400" i="49" s="1"/>
  <c r="I399" i="53"/>
  <c r="H399" i="53"/>
  <c r="G399" i="53"/>
  <c r="J398" i="53"/>
  <c r="N398" i="49" s="1"/>
  <c r="I397" i="53"/>
  <c r="H397" i="53"/>
  <c r="G397" i="53"/>
  <c r="J396" i="53"/>
  <c r="N396" i="49" s="1"/>
  <c r="I395" i="53"/>
  <c r="I394" i="53" s="1"/>
  <c r="H395" i="53"/>
  <c r="H394" i="53" s="1"/>
  <c r="G395" i="53"/>
  <c r="G394" i="53" s="1"/>
  <c r="J393" i="53"/>
  <c r="N393" i="49" s="1"/>
  <c r="I392" i="53"/>
  <c r="H392" i="53"/>
  <c r="G392" i="53"/>
  <c r="J391" i="53"/>
  <c r="N391" i="49" s="1"/>
  <c r="I390" i="53"/>
  <c r="H390" i="53"/>
  <c r="G390" i="53"/>
  <c r="J389" i="53"/>
  <c r="N389" i="49" s="1"/>
  <c r="I388" i="53"/>
  <c r="I387" i="53" s="1"/>
  <c r="H388" i="53"/>
  <c r="H387" i="53" s="1"/>
  <c r="G388" i="53"/>
  <c r="G387" i="53" s="1"/>
  <c r="J386" i="53"/>
  <c r="N386" i="49" s="1"/>
  <c r="I385" i="53"/>
  <c r="H385" i="53"/>
  <c r="G385" i="53"/>
  <c r="J384" i="53"/>
  <c r="N384" i="49" s="1"/>
  <c r="I383" i="53"/>
  <c r="H383" i="53"/>
  <c r="G383" i="53"/>
  <c r="J382" i="53"/>
  <c r="N382" i="49" s="1"/>
  <c r="I381" i="53"/>
  <c r="H381" i="53"/>
  <c r="G381" i="53"/>
  <c r="J380" i="53"/>
  <c r="N380" i="49" s="1"/>
  <c r="I379" i="53"/>
  <c r="H379" i="53"/>
  <c r="H378" i="53" s="1"/>
  <c r="G379" i="53"/>
  <c r="G378" i="53" s="1"/>
  <c r="J377" i="53"/>
  <c r="N377" i="49" s="1"/>
  <c r="J376" i="53"/>
  <c r="N376" i="49" s="1"/>
  <c r="J375" i="53"/>
  <c r="N375" i="49" s="1"/>
  <c r="I374" i="53"/>
  <c r="I373" i="53" s="1"/>
  <c r="H374" i="53"/>
  <c r="H373" i="53" s="1"/>
  <c r="G374" i="53"/>
  <c r="G373" i="53" s="1"/>
  <c r="J372" i="53"/>
  <c r="N372" i="49" s="1"/>
  <c r="J371" i="53"/>
  <c r="N371" i="49" s="1"/>
  <c r="J370" i="53"/>
  <c r="N370" i="49" s="1"/>
  <c r="I369" i="53"/>
  <c r="H369" i="53"/>
  <c r="G369" i="53"/>
  <c r="J368" i="53"/>
  <c r="N368" i="49" s="1"/>
  <c r="J367" i="53"/>
  <c r="N367" i="49" s="1"/>
  <c r="J366" i="53"/>
  <c r="N366" i="49" s="1"/>
  <c r="I365" i="53"/>
  <c r="H365" i="53"/>
  <c r="G365" i="53"/>
  <c r="J364" i="53"/>
  <c r="N364" i="49" s="1"/>
  <c r="I363" i="53"/>
  <c r="H363" i="53"/>
  <c r="G363" i="53"/>
  <c r="J361" i="53"/>
  <c r="N361" i="49" s="1"/>
  <c r="I360" i="53"/>
  <c r="H360" i="53"/>
  <c r="G360" i="53"/>
  <c r="J359" i="53"/>
  <c r="N359" i="49" s="1"/>
  <c r="I358" i="53"/>
  <c r="H358" i="53"/>
  <c r="G358" i="53"/>
  <c r="J357" i="53"/>
  <c r="N357" i="49" s="1"/>
  <c r="J356" i="53"/>
  <c r="N356" i="49" s="1"/>
  <c r="I355" i="53"/>
  <c r="H355" i="53"/>
  <c r="G355" i="53"/>
  <c r="J354" i="53"/>
  <c r="N354" i="49" s="1"/>
  <c r="J353" i="53"/>
  <c r="N353" i="49" s="1"/>
  <c r="J352" i="53"/>
  <c r="N352" i="49" s="1"/>
  <c r="I351" i="53"/>
  <c r="H351" i="53"/>
  <c r="G351" i="53"/>
  <c r="J350" i="53"/>
  <c r="N350" i="49" s="1"/>
  <c r="J349" i="53"/>
  <c r="N349" i="49" s="1"/>
  <c r="J348" i="53"/>
  <c r="N348" i="49" s="1"/>
  <c r="I347" i="53"/>
  <c r="H347" i="53"/>
  <c r="G347" i="53"/>
  <c r="I343" i="53"/>
  <c r="G343" i="53"/>
  <c r="J342" i="53"/>
  <c r="N342" i="49" s="1"/>
  <c r="I341" i="53"/>
  <c r="H341" i="53"/>
  <c r="G341" i="53"/>
  <c r="J340" i="53"/>
  <c r="N340" i="49" s="1"/>
  <c r="I339" i="53"/>
  <c r="H339" i="53"/>
  <c r="G339" i="53"/>
  <c r="J338" i="53"/>
  <c r="N338" i="49" s="1"/>
  <c r="I337" i="53"/>
  <c r="H337" i="53"/>
  <c r="G337" i="53"/>
  <c r="J336" i="53"/>
  <c r="N336" i="49" s="1"/>
  <c r="I335" i="53"/>
  <c r="H335" i="53"/>
  <c r="G335" i="53"/>
  <c r="J334" i="53"/>
  <c r="N334" i="49" s="1"/>
  <c r="I333" i="53"/>
  <c r="H333" i="53"/>
  <c r="G333" i="53"/>
  <c r="J332" i="53"/>
  <c r="I331" i="53"/>
  <c r="H331" i="53"/>
  <c r="G331" i="53"/>
  <c r="J329" i="53"/>
  <c r="I328" i="53"/>
  <c r="G328" i="53"/>
  <c r="J327" i="53"/>
  <c r="N327" i="49" s="1"/>
  <c r="I326" i="53"/>
  <c r="H326" i="53"/>
  <c r="G326" i="53"/>
  <c r="J324" i="53"/>
  <c r="N324" i="49" s="1"/>
  <c r="I323" i="53"/>
  <c r="H323" i="53"/>
  <c r="F322" i="58" s="1"/>
  <c r="H322" i="58" s="1"/>
  <c r="G323" i="53"/>
  <c r="J322" i="53"/>
  <c r="N322" i="49" s="1"/>
  <c r="I321" i="53"/>
  <c r="I320" i="53" s="1"/>
  <c r="H321" i="53"/>
  <c r="G321" i="53"/>
  <c r="G320" i="53" s="1"/>
  <c r="J319" i="53"/>
  <c r="N319" i="49" s="1"/>
  <c r="J318" i="53"/>
  <c r="N318" i="49" s="1"/>
  <c r="J317" i="53"/>
  <c r="N317" i="49" s="1"/>
  <c r="J316" i="53"/>
  <c r="J315" i="53"/>
  <c r="N315" i="49" s="1"/>
  <c r="J314" i="53"/>
  <c r="I313" i="53"/>
  <c r="G313" i="53"/>
  <c r="J312" i="53"/>
  <c r="N312" i="49" s="1"/>
  <c r="J311" i="53"/>
  <c r="N311" i="49" s="1"/>
  <c r="J310" i="53"/>
  <c r="J309" i="53"/>
  <c r="N309" i="49" s="1"/>
  <c r="J308" i="53"/>
  <c r="N308" i="49" s="1"/>
  <c r="J307" i="53"/>
  <c r="N307" i="49" s="1"/>
  <c r="J306" i="53"/>
  <c r="N306" i="49" s="1"/>
  <c r="I305" i="53"/>
  <c r="G305" i="53"/>
  <c r="J303" i="53"/>
  <c r="N303" i="49" s="1"/>
  <c r="I302" i="53"/>
  <c r="H302" i="53"/>
  <c r="G302" i="53"/>
  <c r="J301" i="53"/>
  <c r="N301" i="49" s="1"/>
  <c r="J300" i="53"/>
  <c r="N300" i="49" s="1"/>
  <c r="J299" i="53"/>
  <c r="N299" i="49" s="1"/>
  <c r="J298" i="53"/>
  <c r="J297" i="53"/>
  <c r="N297" i="49" s="1"/>
  <c r="J296" i="53"/>
  <c r="N296" i="49" s="1"/>
  <c r="J295" i="53"/>
  <c r="N295" i="49" s="1"/>
  <c r="I294" i="53"/>
  <c r="H294" i="53"/>
  <c r="G294" i="53"/>
  <c r="J293" i="53"/>
  <c r="N293" i="49" s="1"/>
  <c r="J292" i="53"/>
  <c r="N292" i="49" s="1"/>
  <c r="J291" i="53"/>
  <c r="N291" i="49" s="1"/>
  <c r="J290" i="53"/>
  <c r="N290" i="49" s="1"/>
  <c r="J289" i="53"/>
  <c r="N289" i="49" s="1"/>
  <c r="J288" i="53"/>
  <c r="N288" i="49" s="1"/>
  <c r="I287" i="53"/>
  <c r="H287" i="53"/>
  <c r="G287" i="53"/>
  <c r="J286" i="53"/>
  <c r="N286" i="49" s="1"/>
  <c r="J285" i="53"/>
  <c r="N285" i="49" s="1"/>
  <c r="J284" i="53"/>
  <c r="N284" i="49" s="1"/>
  <c r="I283" i="53"/>
  <c r="H283" i="53"/>
  <c r="G283" i="53"/>
  <c r="J282" i="53"/>
  <c r="N282" i="49" s="1"/>
  <c r="J281" i="53"/>
  <c r="N281" i="49" s="1"/>
  <c r="J280" i="53"/>
  <c r="N280" i="49" s="1"/>
  <c r="J279" i="53"/>
  <c r="N279" i="49" s="1"/>
  <c r="J278" i="53"/>
  <c r="N278" i="49" s="1"/>
  <c r="I277" i="53"/>
  <c r="H277" i="53"/>
  <c r="G277" i="53"/>
  <c r="J275" i="53"/>
  <c r="N275" i="49" s="1"/>
  <c r="I274" i="53"/>
  <c r="H274" i="53"/>
  <c r="G274" i="53"/>
  <c r="J273" i="53"/>
  <c r="N273" i="49" s="1"/>
  <c r="I272" i="53"/>
  <c r="H272" i="53"/>
  <c r="G272" i="53"/>
  <c r="J271" i="53"/>
  <c r="N271" i="49" s="1"/>
  <c r="I270" i="53"/>
  <c r="H270" i="53"/>
  <c r="G270" i="53"/>
  <c r="J269" i="53"/>
  <c r="N269" i="49" s="1"/>
  <c r="I268" i="53"/>
  <c r="H268" i="53"/>
  <c r="G268" i="53"/>
  <c r="J267" i="53"/>
  <c r="N267" i="49" s="1"/>
  <c r="I266" i="53"/>
  <c r="H266" i="53"/>
  <c r="G266" i="53"/>
  <c r="G265" i="53" s="1"/>
  <c r="J264" i="53"/>
  <c r="N264" i="49" s="1"/>
  <c r="I263" i="53"/>
  <c r="H263" i="53"/>
  <c r="G263" i="53"/>
  <c r="J262" i="53"/>
  <c r="I261" i="53"/>
  <c r="I260" i="53" s="1"/>
  <c r="H261" i="53"/>
  <c r="G261" i="53"/>
  <c r="J259" i="53"/>
  <c r="I258" i="53"/>
  <c r="H258" i="53"/>
  <c r="G258" i="53"/>
  <c r="J257" i="53"/>
  <c r="N257" i="49" s="1"/>
  <c r="I256" i="53"/>
  <c r="H256" i="53"/>
  <c r="G256" i="53"/>
  <c r="J255" i="53"/>
  <c r="N255" i="49" s="1"/>
  <c r="I254" i="53"/>
  <c r="H254" i="53"/>
  <c r="G254" i="53"/>
  <c r="J253" i="53"/>
  <c r="N253" i="49" s="1"/>
  <c r="I252" i="53"/>
  <c r="H252" i="53"/>
  <c r="G252" i="53"/>
  <c r="J251" i="53"/>
  <c r="N251" i="49" s="1"/>
  <c r="I250" i="53"/>
  <c r="H250" i="53"/>
  <c r="G250" i="53"/>
  <c r="J249" i="53"/>
  <c r="N249" i="49" s="1"/>
  <c r="I248" i="53"/>
  <c r="H248" i="53"/>
  <c r="G248" i="53"/>
  <c r="G247" i="53" s="1"/>
  <c r="J246" i="53"/>
  <c r="N246" i="49" s="1"/>
  <c r="I245" i="53"/>
  <c r="H245" i="53"/>
  <c r="G245" i="53"/>
  <c r="J244" i="53"/>
  <c r="N244" i="49" s="1"/>
  <c r="I243" i="53"/>
  <c r="H243" i="53"/>
  <c r="G243" i="53"/>
  <c r="J242" i="53"/>
  <c r="N242" i="49" s="1"/>
  <c r="I241" i="53"/>
  <c r="H241" i="53"/>
  <c r="G241" i="53"/>
  <c r="J240" i="53"/>
  <c r="N240" i="49" s="1"/>
  <c r="I239" i="53"/>
  <c r="G239" i="53"/>
  <c r="J237" i="53"/>
  <c r="N237" i="49" s="1"/>
  <c r="I236" i="53"/>
  <c r="H236" i="53"/>
  <c r="G236" i="53"/>
  <c r="J235" i="53"/>
  <c r="N235" i="49" s="1"/>
  <c r="J234" i="53"/>
  <c r="N234" i="49" s="1"/>
  <c r="J233" i="53"/>
  <c r="N233" i="49" s="1"/>
  <c r="I232" i="53"/>
  <c r="H232" i="53"/>
  <c r="G232" i="53"/>
  <c r="J231" i="53"/>
  <c r="N231" i="49" s="1"/>
  <c r="I230" i="53"/>
  <c r="H230" i="53"/>
  <c r="G230" i="53"/>
  <c r="J229" i="53"/>
  <c r="N229" i="49" s="1"/>
  <c r="J228" i="53"/>
  <c r="N228" i="49" s="1"/>
  <c r="I227" i="53"/>
  <c r="H227" i="53"/>
  <c r="G227" i="53"/>
  <c r="J221" i="53"/>
  <c r="N221" i="49" s="1"/>
  <c r="J220" i="53"/>
  <c r="N220" i="49" s="1"/>
  <c r="J219" i="53"/>
  <c r="N219" i="49" s="1"/>
  <c r="J218" i="53"/>
  <c r="N218" i="49" s="1"/>
  <c r="J217" i="53"/>
  <c r="N217" i="49" s="1"/>
  <c r="I216" i="53"/>
  <c r="H216" i="53"/>
  <c r="G216" i="53"/>
  <c r="J215" i="53"/>
  <c r="N215" i="49" s="1"/>
  <c r="J214" i="53"/>
  <c r="N214" i="49" s="1"/>
  <c r="J213" i="53"/>
  <c r="N213" i="49" s="1"/>
  <c r="I212" i="53"/>
  <c r="H212" i="53"/>
  <c r="G212" i="53"/>
  <c r="J211" i="53"/>
  <c r="N211" i="49" s="1"/>
  <c r="J210" i="53"/>
  <c r="N210" i="49" s="1"/>
  <c r="J209" i="53"/>
  <c r="J208" i="53"/>
  <c r="N208" i="49" s="1"/>
  <c r="J207" i="53"/>
  <c r="N207" i="49" s="1"/>
  <c r="J206" i="53"/>
  <c r="N206" i="49" s="1"/>
  <c r="I205" i="53"/>
  <c r="G205" i="53"/>
  <c r="J204" i="53"/>
  <c r="N204" i="49" s="1"/>
  <c r="J203" i="53"/>
  <c r="N203" i="49" s="1"/>
  <c r="J202" i="53"/>
  <c r="N202" i="49" s="1"/>
  <c r="J201" i="53"/>
  <c r="N201" i="49" s="1"/>
  <c r="I200" i="53"/>
  <c r="H200" i="53"/>
  <c r="G200" i="53"/>
  <c r="J199" i="53"/>
  <c r="N199" i="49" s="1"/>
  <c r="J198" i="53"/>
  <c r="N198" i="49" s="1"/>
  <c r="J197" i="53"/>
  <c r="N197" i="49" s="1"/>
  <c r="I196" i="53"/>
  <c r="H196" i="53"/>
  <c r="G196" i="53"/>
  <c r="J195" i="53"/>
  <c r="N195" i="49" s="1"/>
  <c r="I194" i="53"/>
  <c r="H194" i="53"/>
  <c r="G194" i="53"/>
  <c r="J193" i="53"/>
  <c r="N193" i="49" s="1"/>
  <c r="I192" i="53"/>
  <c r="H192" i="53"/>
  <c r="G192" i="53"/>
  <c r="J191" i="53"/>
  <c r="N191" i="49" s="1"/>
  <c r="I190" i="53"/>
  <c r="H190" i="53"/>
  <c r="G190" i="53"/>
  <c r="J189" i="53"/>
  <c r="N189" i="49" s="1"/>
  <c r="I188" i="53"/>
  <c r="H188" i="53"/>
  <c r="G188" i="53"/>
  <c r="J186" i="53"/>
  <c r="N186" i="49" s="1"/>
  <c r="I185" i="53"/>
  <c r="H185" i="53"/>
  <c r="H176" i="53" s="1"/>
  <c r="G185" i="53"/>
  <c r="J182" i="53"/>
  <c r="N182" i="49" s="1"/>
  <c r="J181" i="53"/>
  <c r="N181" i="49" s="1"/>
  <c r="J180" i="53"/>
  <c r="J179" i="53"/>
  <c r="N179" i="49" s="1"/>
  <c r="J178" i="53"/>
  <c r="N178" i="49" s="1"/>
  <c r="J177" i="53"/>
  <c r="N177" i="49" s="1"/>
  <c r="I176" i="53"/>
  <c r="G176" i="53"/>
  <c r="J175" i="53"/>
  <c r="N175" i="49" s="1"/>
  <c r="J174" i="53"/>
  <c r="N174" i="49" s="1"/>
  <c r="J173" i="53"/>
  <c r="N173" i="49" s="1"/>
  <c r="J172" i="53"/>
  <c r="N172" i="49" s="1"/>
  <c r="J171" i="53"/>
  <c r="N171" i="49" s="1"/>
  <c r="J170" i="53"/>
  <c r="N170" i="49" s="1"/>
  <c r="J169" i="53"/>
  <c r="N169" i="49" s="1"/>
  <c r="I168" i="53"/>
  <c r="H168" i="53"/>
  <c r="G168" i="53"/>
  <c r="J166" i="53"/>
  <c r="N166" i="49" s="1"/>
  <c r="I165" i="53"/>
  <c r="H165" i="53"/>
  <c r="G165" i="53"/>
  <c r="J164" i="53"/>
  <c r="N164" i="49" s="1"/>
  <c r="I163" i="53"/>
  <c r="H163" i="53"/>
  <c r="G163" i="53"/>
  <c r="J162" i="53"/>
  <c r="N162" i="49" s="1"/>
  <c r="I161" i="53"/>
  <c r="H161" i="53"/>
  <c r="G161" i="53"/>
  <c r="J160" i="53"/>
  <c r="N160" i="49" s="1"/>
  <c r="I159" i="53"/>
  <c r="H159" i="53"/>
  <c r="G159" i="53"/>
  <c r="J158" i="53"/>
  <c r="N158" i="49" s="1"/>
  <c r="I157" i="53"/>
  <c r="H157" i="53"/>
  <c r="G157" i="53"/>
  <c r="J156" i="53"/>
  <c r="N156" i="49" s="1"/>
  <c r="I155" i="53"/>
  <c r="H155" i="53"/>
  <c r="G155" i="53"/>
  <c r="J154" i="53"/>
  <c r="N154" i="49" s="1"/>
  <c r="I153" i="53"/>
  <c r="H153" i="53"/>
  <c r="G153" i="53"/>
  <c r="J152" i="53"/>
  <c r="N152" i="49" s="1"/>
  <c r="I151" i="53"/>
  <c r="H151" i="53"/>
  <c r="G151" i="53"/>
  <c r="J150" i="53"/>
  <c r="N150" i="49" s="1"/>
  <c r="I149" i="53"/>
  <c r="H149" i="53"/>
  <c r="G149" i="53"/>
  <c r="J147" i="53"/>
  <c r="N147" i="49" s="1"/>
  <c r="I146" i="53"/>
  <c r="H146" i="53"/>
  <c r="G146" i="53"/>
  <c r="J145" i="53"/>
  <c r="N145" i="49" s="1"/>
  <c r="I144" i="53"/>
  <c r="H144" i="53"/>
  <c r="G144" i="53"/>
  <c r="J143" i="53"/>
  <c r="N143" i="49" s="1"/>
  <c r="I142" i="53"/>
  <c r="H142" i="53"/>
  <c r="G142" i="53"/>
  <c r="J141" i="53"/>
  <c r="N141" i="49" s="1"/>
  <c r="I140" i="53"/>
  <c r="H140" i="53"/>
  <c r="G140" i="53"/>
  <c r="J139" i="53"/>
  <c r="N139" i="49" s="1"/>
  <c r="I138" i="53"/>
  <c r="H138" i="53"/>
  <c r="G138" i="53"/>
  <c r="J137" i="53"/>
  <c r="N137" i="49" s="1"/>
  <c r="J136" i="53"/>
  <c r="N136" i="49" s="1"/>
  <c r="J135" i="53"/>
  <c r="N135" i="49" s="1"/>
  <c r="J134" i="53"/>
  <c r="N134" i="49" s="1"/>
  <c r="J133" i="53"/>
  <c r="N133" i="49" s="1"/>
  <c r="I132" i="53"/>
  <c r="H132" i="53"/>
  <c r="G132" i="53"/>
  <c r="J131" i="53"/>
  <c r="N131" i="49" s="1"/>
  <c r="I130" i="53"/>
  <c r="H130" i="53"/>
  <c r="G130" i="53"/>
  <c r="J129" i="53"/>
  <c r="N129" i="49" s="1"/>
  <c r="I128" i="53"/>
  <c r="H128" i="53"/>
  <c r="G128" i="53"/>
  <c r="J126" i="53"/>
  <c r="N126" i="49" s="1"/>
  <c r="I125" i="53"/>
  <c r="H125" i="53"/>
  <c r="G125" i="53"/>
  <c r="J124" i="53"/>
  <c r="N124" i="49" s="1"/>
  <c r="I123" i="53"/>
  <c r="H123" i="53"/>
  <c r="G123" i="53"/>
  <c r="J122" i="53"/>
  <c r="N122" i="49" s="1"/>
  <c r="I121" i="53"/>
  <c r="H121" i="53"/>
  <c r="G121" i="53"/>
  <c r="J120" i="53"/>
  <c r="N120" i="49" s="1"/>
  <c r="I119" i="53"/>
  <c r="I118" i="53" s="1"/>
  <c r="H119" i="53"/>
  <c r="G119" i="53"/>
  <c r="G118" i="53" s="1"/>
  <c r="J117" i="53"/>
  <c r="N117" i="49" s="1"/>
  <c r="I116" i="53"/>
  <c r="H116" i="53"/>
  <c r="G116" i="53"/>
  <c r="J115" i="53"/>
  <c r="N115" i="49" s="1"/>
  <c r="I114" i="53"/>
  <c r="I113" i="53" s="1"/>
  <c r="H114" i="53"/>
  <c r="G114" i="53"/>
  <c r="G113" i="53" s="1"/>
  <c r="J112" i="53"/>
  <c r="N112" i="49" s="1"/>
  <c r="I111" i="53"/>
  <c r="H111" i="53"/>
  <c r="G111" i="53"/>
  <c r="J110" i="53"/>
  <c r="N110" i="49" s="1"/>
  <c r="I109" i="53"/>
  <c r="I108" i="53" s="1"/>
  <c r="H109" i="53"/>
  <c r="G109" i="53"/>
  <c r="J107" i="53"/>
  <c r="N107" i="49" s="1"/>
  <c r="I106" i="53"/>
  <c r="H106" i="53"/>
  <c r="G106" i="53"/>
  <c r="J105" i="53"/>
  <c r="N105" i="49" s="1"/>
  <c r="I104" i="53"/>
  <c r="H104" i="53"/>
  <c r="G104" i="53"/>
  <c r="J103" i="53"/>
  <c r="N103" i="49" s="1"/>
  <c r="J102" i="53"/>
  <c r="N102" i="49" s="1"/>
  <c r="I101" i="53"/>
  <c r="H101" i="53"/>
  <c r="G101" i="53"/>
  <c r="J100" i="53"/>
  <c r="N100" i="49" s="1"/>
  <c r="I99" i="53"/>
  <c r="H99" i="53"/>
  <c r="G99" i="53"/>
  <c r="J98" i="53"/>
  <c r="N98" i="49" s="1"/>
  <c r="I97" i="53"/>
  <c r="H97" i="53"/>
  <c r="G97" i="53"/>
  <c r="J96" i="53"/>
  <c r="N96" i="49" s="1"/>
  <c r="I95" i="53"/>
  <c r="H95" i="53"/>
  <c r="G95" i="53"/>
  <c r="J94" i="53"/>
  <c r="N94" i="49" s="1"/>
  <c r="I93" i="53"/>
  <c r="H93" i="53"/>
  <c r="G93" i="53"/>
  <c r="J92" i="53"/>
  <c r="N92" i="49" s="1"/>
  <c r="I91" i="53"/>
  <c r="H91" i="53"/>
  <c r="G91" i="53"/>
  <c r="J88" i="53"/>
  <c r="N88" i="49" s="1"/>
  <c r="I87" i="53"/>
  <c r="H87" i="53"/>
  <c r="G87" i="53"/>
  <c r="J86" i="53"/>
  <c r="N86" i="49" s="1"/>
  <c r="I85" i="53"/>
  <c r="H85" i="53"/>
  <c r="G85" i="53"/>
  <c r="J84" i="53"/>
  <c r="N84" i="49" s="1"/>
  <c r="I83" i="53"/>
  <c r="H83" i="53"/>
  <c r="G83" i="53"/>
  <c r="I81" i="53"/>
  <c r="H81" i="53"/>
  <c r="J79" i="53"/>
  <c r="N79" i="49" s="1"/>
  <c r="J78" i="53"/>
  <c r="N78" i="49" s="1"/>
  <c r="J77" i="53"/>
  <c r="N77" i="49" s="1"/>
  <c r="J76" i="53"/>
  <c r="N76" i="49" s="1"/>
  <c r="I75" i="53"/>
  <c r="H75" i="53"/>
  <c r="G75" i="53"/>
  <c r="J74" i="53"/>
  <c r="N74" i="49" s="1"/>
  <c r="I73" i="53"/>
  <c r="I72" i="53" s="1"/>
  <c r="H73" i="53"/>
  <c r="H72" i="53" s="1"/>
  <c r="G73" i="53"/>
  <c r="G72" i="53" s="1"/>
  <c r="J71" i="53"/>
  <c r="N71" i="49" s="1"/>
  <c r="J70" i="53"/>
  <c r="N70" i="49" s="1"/>
  <c r="I69" i="53"/>
  <c r="H69" i="53"/>
  <c r="G69" i="53"/>
  <c r="J68" i="53"/>
  <c r="N68" i="49" s="1"/>
  <c r="J67" i="53"/>
  <c r="N67" i="49" s="1"/>
  <c r="I66" i="53"/>
  <c r="H66" i="53"/>
  <c r="G66" i="53"/>
  <c r="J64" i="53"/>
  <c r="N64" i="49" s="1"/>
  <c r="I63" i="53"/>
  <c r="H63" i="53"/>
  <c r="G63" i="53"/>
  <c r="J62" i="53"/>
  <c r="N62" i="49" s="1"/>
  <c r="J61" i="53"/>
  <c r="N61" i="49" s="1"/>
  <c r="J60" i="53"/>
  <c r="N60" i="49" s="1"/>
  <c r="J59" i="53"/>
  <c r="N59" i="49" s="1"/>
  <c r="J58" i="53"/>
  <c r="N58" i="49" s="1"/>
  <c r="J57" i="53"/>
  <c r="N57" i="49" s="1"/>
  <c r="J56" i="53"/>
  <c r="N56" i="49" s="1"/>
  <c r="J55" i="53"/>
  <c r="N55" i="49" s="1"/>
  <c r="J54" i="53"/>
  <c r="N54" i="49" s="1"/>
  <c r="J53" i="53"/>
  <c r="N53" i="49" s="1"/>
  <c r="I52" i="53"/>
  <c r="H52" i="53"/>
  <c r="G52" i="53"/>
  <c r="J51" i="53"/>
  <c r="N51" i="49" s="1"/>
  <c r="I50" i="53"/>
  <c r="H50" i="53"/>
  <c r="G50" i="53"/>
  <c r="J48" i="53"/>
  <c r="I47" i="53"/>
  <c r="H47" i="53"/>
  <c r="G47" i="53"/>
  <c r="J46" i="53"/>
  <c r="N46" i="49" s="1"/>
  <c r="J45" i="53"/>
  <c r="N45" i="49" s="1"/>
  <c r="J44" i="53"/>
  <c r="N44" i="49" s="1"/>
  <c r="J43" i="53"/>
  <c r="N43" i="49" s="1"/>
  <c r="I42" i="53"/>
  <c r="G42" i="53"/>
  <c r="J41" i="53"/>
  <c r="N41" i="49" s="1"/>
  <c r="I40" i="53"/>
  <c r="H40" i="53"/>
  <c r="G40" i="53"/>
  <c r="J39" i="53"/>
  <c r="N39" i="49" s="1"/>
  <c r="I38" i="53"/>
  <c r="H38" i="53"/>
  <c r="G38" i="53"/>
  <c r="J35" i="53"/>
  <c r="N35" i="49" s="1"/>
  <c r="J34" i="53"/>
  <c r="N34" i="49" s="1"/>
  <c r="J33" i="53"/>
  <c r="N33" i="49" s="1"/>
  <c r="J32" i="53"/>
  <c r="N32" i="49" s="1"/>
  <c r="J31" i="53"/>
  <c r="N31" i="49" s="1"/>
  <c r="J30" i="53"/>
  <c r="N30" i="49" s="1"/>
  <c r="J29" i="53"/>
  <c r="J27" i="53"/>
  <c r="J26" i="53"/>
  <c r="J25" i="53"/>
  <c r="J24" i="53"/>
  <c r="J23" i="53"/>
  <c r="J22" i="53"/>
  <c r="G22" i="49" s="1"/>
  <c r="I21" i="53"/>
  <c r="H21" i="53"/>
  <c r="G21" i="53"/>
  <c r="G12" i="53"/>
  <c r="G9" i="53"/>
  <c r="N27" i="49"/>
  <c r="N26" i="49"/>
  <c r="N25" i="49"/>
  <c r="N24" i="49"/>
  <c r="N23" i="49"/>
  <c r="G12" i="49"/>
  <c r="G11" i="49"/>
  <c r="G9" i="49"/>
  <c r="L21" i="49"/>
  <c r="L38" i="49"/>
  <c r="L40" i="49"/>
  <c r="L42" i="49"/>
  <c r="L47" i="49"/>
  <c r="L50" i="49"/>
  <c r="L52" i="49"/>
  <c r="L63" i="49"/>
  <c r="L66" i="49"/>
  <c r="L69" i="49"/>
  <c r="L73" i="49"/>
  <c r="L75" i="49"/>
  <c r="L81" i="49"/>
  <c r="L83" i="49"/>
  <c r="L85" i="49"/>
  <c r="L87" i="49"/>
  <c r="L91" i="49"/>
  <c r="L93" i="49"/>
  <c r="L95" i="49"/>
  <c r="L97" i="49"/>
  <c r="L99" i="49"/>
  <c r="L101" i="49"/>
  <c r="L104" i="49"/>
  <c r="L106" i="49"/>
  <c r="L109" i="49"/>
  <c r="L111" i="49"/>
  <c r="L114" i="49"/>
  <c r="L116" i="49"/>
  <c r="L119" i="49"/>
  <c r="L121" i="49"/>
  <c r="L123" i="49"/>
  <c r="L125" i="49"/>
  <c r="L128" i="49"/>
  <c r="L130" i="49"/>
  <c r="L132" i="49"/>
  <c r="L138" i="49"/>
  <c r="L140" i="49"/>
  <c r="L142" i="49"/>
  <c r="L144" i="49"/>
  <c r="L146" i="49"/>
  <c r="L149" i="49"/>
  <c r="L151" i="49"/>
  <c r="L153" i="49"/>
  <c r="L155" i="49"/>
  <c r="L157" i="49"/>
  <c r="L159" i="49"/>
  <c r="L161" i="49"/>
  <c r="L163" i="49"/>
  <c r="L165" i="49"/>
  <c r="L168" i="49"/>
  <c r="L185" i="49"/>
  <c r="L188" i="49"/>
  <c r="L190" i="49"/>
  <c r="L192" i="49"/>
  <c r="L194" i="49"/>
  <c r="L196" i="49"/>
  <c r="L200" i="49"/>
  <c r="L212" i="49"/>
  <c r="L216" i="49"/>
  <c r="L227" i="49"/>
  <c r="L230" i="49"/>
  <c r="L232" i="49"/>
  <c r="L236" i="49"/>
  <c r="L239" i="49"/>
  <c r="L241" i="49"/>
  <c r="L243" i="49"/>
  <c r="L245" i="49"/>
  <c r="L248" i="49"/>
  <c r="L250" i="49"/>
  <c r="L252" i="49"/>
  <c r="L254" i="49"/>
  <c r="L256" i="49"/>
  <c r="L258" i="49"/>
  <c r="L261" i="49"/>
  <c r="L263" i="49"/>
  <c r="L266" i="49"/>
  <c r="L268" i="49"/>
  <c r="L270" i="49"/>
  <c r="L272" i="49"/>
  <c r="L274" i="49"/>
  <c r="L277" i="49"/>
  <c r="L283" i="49"/>
  <c r="L287" i="49"/>
  <c r="L294" i="49"/>
  <c r="L302" i="49"/>
  <c r="L305" i="49"/>
  <c r="L321" i="49"/>
  <c r="L323" i="49"/>
  <c r="L326" i="49"/>
  <c r="L328" i="49"/>
  <c r="L331" i="49"/>
  <c r="L333" i="49"/>
  <c r="L335" i="49"/>
  <c r="L337" i="49"/>
  <c r="L339" i="49"/>
  <c r="L341" i="49"/>
  <c r="L343" i="49"/>
  <c r="L347" i="49"/>
  <c r="L351" i="49"/>
  <c r="L355" i="49"/>
  <c r="L358" i="49"/>
  <c r="L360" i="49"/>
  <c r="L363" i="49"/>
  <c r="L365" i="49"/>
  <c r="L369" i="49"/>
  <c r="L374" i="49"/>
  <c r="L373" i="49" s="1"/>
  <c r="L379" i="49"/>
  <c r="L381" i="49"/>
  <c r="L383" i="49"/>
  <c r="L385" i="49"/>
  <c r="L388" i="49"/>
  <c r="L390" i="49"/>
  <c r="L392" i="49"/>
  <c r="L395" i="49"/>
  <c r="L397" i="49"/>
  <c r="L399" i="49"/>
  <c r="L401" i="49"/>
  <c r="L404" i="49"/>
  <c r="L406" i="49"/>
  <c r="L408" i="49"/>
  <c r="L412" i="49"/>
  <c r="L414" i="49"/>
  <c r="L416" i="49"/>
  <c r="L418" i="49"/>
  <c r="L420" i="49"/>
  <c r="L423" i="49"/>
  <c r="L425" i="49"/>
  <c r="L427" i="49"/>
  <c r="L429" i="49"/>
  <c r="L432" i="49"/>
  <c r="L434" i="49"/>
  <c r="L436" i="49"/>
  <c r="L438" i="49"/>
  <c r="L441" i="49"/>
  <c r="L443" i="49"/>
  <c r="L445" i="49"/>
  <c r="L448" i="49"/>
  <c r="L450" i="49"/>
  <c r="L452" i="49"/>
  <c r="L454" i="49"/>
  <c r="L456" i="49"/>
  <c r="L458" i="49"/>
  <c r="L461" i="49"/>
  <c r="L463" i="49"/>
  <c r="L466" i="49"/>
  <c r="L468" i="49"/>
  <c r="L471" i="49"/>
  <c r="L473" i="49"/>
  <c r="L475" i="49"/>
  <c r="L477" i="49"/>
  <c r="L482" i="49"/>
  <c r="L486" i="49"/>
  <c r="L488" i="49"/>
  <c r="L490" i="49"/>
  <c r="L492" i="49"/>
  <c r="L494" i="49"/>
  <c r="L497" i="49"/>
  <c r="L499" i="49"/>
  <c r="L501" i="49"/>
  <c r="L503" i="49"/>
  <c r="L505" i="49"/>
  <c r="L507" i="49"/>
  <c r="L510" i="49"/>
  <c r="L512" i="49"/>
  <c r="F23" i="52"/>
  <c r="F22" i="52" s="1"/>
  <c r="F19" i="52"/>
  <c r="F14" i="52"/>
  <c r="F10" i="52"/>
  <c r="F9" i="52" s="1"/>
  <c r="I378" i="53" l="1"/>
  <c r="H320" i="53"/>
  <c r="F319" i="58" s="1"/>
  <c r="F320" i="58"/>
  <c r="H320" i="58" s="1"/>
  <c r="G260" i="53"/>
  <c r="F9" i="58"/>
  <c r="F13" i="58" s="1"/>
  <c r="G10" i="53"/>
  <c r="G14" i="53" s="1"/>
  <c r="H118" i="53"/>
  <c r="H431" i="53"/>
  <c r="N310" i="49"/>
  <c r="J305" i="53"/>
  <c r="N305" i="49" s="1"/>
  <c r="N298" i="49"/>
  <c r="J294" i="53"/>
  <c r="N316" i="49"/>
  <c r="J313" i="53"/>
  <c r="H148" i="53"/>
  <c r="G411" i="53"/>
  <c r="I411" i="53"/>
  <c r="G484" i="53"/>
  <c r="I80" i="53"/>
  <c r="L447" i="49"/>
  <c r="N314" i="49"/>
  <c r="L65" i="49"/>
  <c r="K21" i="49"/>
  <c r="G21" i="49"/>
  <c r="J22" i="49"/>
  <c r="J21" i="49" s="1"/>
  <c r="N22" i="49"/>
  <c r="N21" i="49" s="1"/>
  <c r="I22" i="49"/>
  <c r="I21" i="49" s="1"/>
  <c r="M22" i="49"/>
  <c r="M21" i="49" s="1"/>
  <c r="H22" i="49"/>
  <c r="H21" i="49" s="1"/>
  <c r="H411" i="53"/>
  <c r="H80" i="53"/>
  <c r="G431" i="53"/>
  <c r="H113" i="53"/>
  <c r="H260" i="53"/>
  <c r="I362" i="53"/>
  <c r="H276" i="53"/>
  <c r="H265" i="53"/>
  <c r="I187" i="53"/>
  <c r="I127" i="53"/>
  <c r="H20" i="53"/>
  <c r="H465" i="53"/>
  <c r="H247" i="53"/>
  <c r="N180" i="49"/>
  <c r="J121" i="53"/>
  <c r="N121" i="49" s="1"/>
  <c r="G422" i="53"/>
  <c r="J73" i="53"/>
  <c r="N73" i="49" s="1"/>
  <c r="J360" i="53"/>
  <c r="N360" i="49" s="1"/>
  <c r="G304" i="53"/>
  <c r="J119" i="53"/>
  <c r="N119" i="49" s="1"/>
  <c r="J190" i="53"/>
  <c r="N190" i="49" s="1"/>
  <c r="J258" i="53"/>
  <c r="N258" i="49" s="1"/>
  <c r="N259" i="49"/>
  <c r="N344" i="49"/>
  <c r="N343" i="49"/>
  <c r="I509" i="53"/>
  <c r="I484" i="53" s="1"/>
  <c r="J490" i="53"/>
  <c r="N490" i="49" s="1"/>
  <c r="L209" i="49"/>
  <c r="L205" i="49" s="1"/>
  <c r="L187" i="49" s="1"/>
  <c r="N209" i="49"/>
  <c r="J358" i="53"/>
  <c r="N358" i="49" s="1"/>
  <c r="J499" i="53"/>
  <c r="N499" i="49" s="1"/>
  <c r="J458" i="53"/>
  <c r="N458" i="49" s="1"/>
  <c r="J448" i="53"/>
  <c r="G49" i="53"/>
  <c r="J47" i="53"/>
  <c r="N47" i="49" s="1"/>
  <c r="N48" i="49"/>
  <c r="N329" i="49"/>
  <c r="J328" i="53"/>
  <c r="N328" i="49" s="1"/>
  <c r="J466" i="53"/>
  <c r="N466" i="49" s="1"/>
  <c r="J486" i="53"/>
  <c r="N486" i="49" s="1"/>
  <c r="J443" i="53"/>
  <c r="N443" i="49" s="1"/>
  <c r="J420" i="53"/>
  <c r="N420" i="49" s="1"/>
  <c r="J429" i="53"/>
  <c r="N429" i="49" s="1"/>
  <c r="J492" i="53"/>
  <c r="N492" i="49" s="1"/>
  <c r="J438" i="53"/>
  <c r="N438" i="49" s="1"/>
  <c r="J416" i="53"/>
  <c r="N416" i="49" s="1"/>
  <c r="N417" i="49"/>
  <c r="M57" i="49"/>
  <c r="H57" i="49"/>
  <c r="I57" i="49"/>
  <c r="K57" i="49"/>
  <c r="G57" i="49"/>
  <c r="J57" i="49"/>
  <c r="I332" i="49"/>
  <c r="I331" i="49" s="1"/>
  <c r="K332" i="49"/>
  <c r="K331" i="49" s="1"/>
  <c r="G332" i="49"/>
  <c r="H332" i="49"/>
  <c r="H331" i="49" s="1"/>
  <c r="N332" i="49"/>
  <c r="J332" i="49"/>
  <c r="J331" i="49" s="1"/>
  <c r="N262" i="49"/>
  <c r="I262" i="49"/>
  <c r="I261" i="49" s="1"/>
  <c r="J262" i="49"/>
  <c r="J261" i="49" s="1"/>
  <c r="H262" i="49"/>
  <c r="H261" i="49" s="1"/>
  <c r="K262" i="49"/>
  <c r="K261" i="49" s="1"/>
  <c r="G262" i="49"/>
  <c r="M58" i="49"/>
  <c r="H58" i="49"/>
  <c r="K58" i="49"/>
  <c r="G58" i="49"/>
  <c r="J58" i="49"/>
  <c r="I58" i="49"/>
  <c r="M46" i="49"/>
  <c r="H46" i="49"/>
  <c r="G46" i="49"/>
  <c r="J46" i="49"/>
  <c r="K46" i="49"/>
  <c r="I46" i="49"/>
  <c r="J45" i="49"/>
  <c r="K45" i="49"/>
  <c r="I45" i="49"/>
  <c r="M45" i="49"/>
  <c r="H45" i="49"/>
  <c r="G45" i="49"/>
  <c r="J28" i="53"/>
  <c r="N29" i="49"/>
  <c r="M86" i="49"/>
  <c r="M85" i="49" s="1"/>
  <c r="H86" i="49"/>
  <c r="H85" i="49" s="1"/>
  <c r="K86" i="49"/>
  <c r="K85" i="49" s="1"/>
  <c r="G86" i="49"/>
  <c r="J86" i="49"/>
  <c r="J85" i="49" s="1"/>
  <c r="I86" i="49"/>
  <c r="I85" i="49" s="1"/>
  <c r="J84" i="49"/>
  <c r="J83" i="49" s="1"/>
  <c r="M84" i="49"/>
  <c r="M83" i="49" s="1"/>
  <c r="H84" i="49"/>
  <c r="H83" i="49" s="1"/>
  <c r="K84" i="49"/>
  <c r="K83" i="49" s="1"/>
  <c r="G84" i="49"/>
  <c r="I84" i="49"/>
  <c r="I83" i="49" s="1"/>
  <c r="J41" i="49"/>
  <c r="J40" i="49" s="1"/>
  <c r="G41" i="49"/>
  <c r="I41" i="49"/>
  <c r="I40" i="49" s="1"/>
  <c r="M41" i="49"/>
  <c r="M40" i="49" s="1"/>
  <c r="H41" i="49"/>
  <c r="H40" i="49" s="1"/>
  <c r="K41" i="49"/>
  <c r="K40" i="49" s="1"/>
  <c r="M56" i="49"/>
  <c r="H56" i="49"/>
  <c r="I56" i="49"/>
  <c r="K56" i="49"/>
  <c r="G56" i="49"/>
  <c r="J56" i="49"/>
  <c r="M60" i="49"/>
  <c r="H60" i="49"/>
  <c r="K60" i="49"/>
  <c r="G60" i="49"/>
  <c r="I60" i="49"/>
  <c r="J60" i="49"/>
  <c r="J71" i="49"/>
  <c r="M71" i="49"/>
  <c r="K71" i="49"/>
  <c r="I71" i="49"/>
  <c r="G71" i="49"/>
  <c r="H71" i="49"/>
  <c r="M74" i="49"/>
  <c r="M73" i="49" s="1"/>
  <c r="H74" i="49"/>
  <c r="H73" i="49" s="1"/>
  <c r="J74" i="49"/>
  <c r="J73" i="49" s="1"/>
  <c r="G74" i="49"/>
  <c r="K74" i="49"/>
  <c r="K73" i="49" s="1"/>
  <c r="I74" i="49"/>
  <c r="I73" i="49" s="1"/>
  <c r="J76" i="49"/>
  <c r="M76" i="49"/>
  <c r="H76" i="49"/>
  <c r="G76" i="49"/>
  <c r="I76" i="49"/>
  <c r="K76" i="49"/>
  <c r="J282" i="49"/>
  <c r="I282" i="49"/>
  <c r="M282" i="49"/>
  <c r="H282" i="49"/>
  <c r="G282" i="49"/>
  <c r="K282" i="49"/>
  <c r="M284" i="49"/>
  <c r="H284" i="49"/>
  <c r="K284" i="49"/>
  <c r="G284" i="49"/>
  <c r="J284" i="49"/>
  <c r="I284" i="49"/>
  <c r="M296" i="49"/>
  <c r="H296" i="49"/>
  <c r="K296" i="49"/>
  <c r="G296" i="49"/>
  <c r="J296" i="49"/>
  <c r="I296" i="49"/>
  <c r="J300" i="49"/>
  <c r="I300" i="49"/>
  <c r="M300" i="49"/>
  <c r="H300" i="49"/>
  <c r="K300" i="49"/>
  <c r="G300" i="49"/>
  <c r="I315" i="49"/>
  <c r="K315" i="49"/>
  <c r="J315" i="49"/>
  <c r="H315" i="49"/>
  <c r="M315" i="49"/>
  <c r="G315" i="49"/>
  <c r="J321" i="53"/>
  <c r="I322" i="49"/>
  <c r="I321" i="49" s="1"/>
  <c r="J322" i="49"/>
  <c r="J321" i="49" s="1"/>
  <c r="H322" i="49"/>
  <c r="H321" i="49" s="1"/>
  <c r="M322" i="49"/>
  <c r="M321" i="49" s="1"/>
  <c r="G322" i="49"/>
  <c r="K322" i="49"/>
  <c r="K321" i="49" s="1"/>
  <c r="J323" i="53"/>
  <c r="N323" i="49" s="1"/>
  <c r="K324" i="49"/>
  <c r="K323" i="49" s="1"/>
  <c r="G324" i="49"/>
  <c r="I324" i="49"/>
  <c r="I323" i="49" s="1"/>
  <c r="H324" i="49"/>
  <c r="H323" i="49" s="1"/>
  <c r="M324" i="49"/>
  <c r="M323" i="49" s="1"/>
  <c r="J324" i="49"/>
  <c r="J323" i="49" s="1"/>
  <c r="J333" i="53"/>
  <c r="N333" i="49" s="1"/>
  <c r="I334" i="49"/>
  <c r="I333" i="49" s="1"/>
  <c r="H334" i="49"/>
  <c r="H333" i="49" s="1"/>
  <c r="M334" i="49"/>
  <c r="M333" i="49" s="1"/>
  <c r="G334" i="49"/>
  <c r="K334" i="49"/>
  <c r="K333" i="49" s="1"/>
  <c r="J334" i="49"/>
  <c r="J333" i="49" s="1"/>
  <c r="J339" i="53"/>
  <c r="N339" i="49" s="1"/>
  <c r="K340" i="49"/>
  <c r="K339" i="49" s="1"/>
  <c r="G340" i="49"/>
  <c r="H340" i="49"/>
  <c r="H339" i="49" s="1"/>
  <c r="M340" i="49"/>
  <c r="M339" i="49" s="1"/>
  <c r="J340" i="49"/>
  <c r="J339" i="49" s="1"/>
  <c r="I340" i="49"/>
  <c r="I339" i="49" s="1"/>
  <c r="I348" i="49"/>
  <c r="M348" i="49"/>
  <c r="G348" i="49"/>
  <c r="K348" i="49"/>
  <c r="J348" i="49"/>
  <c r="H348" i="49"/>
  <c r="K354" i="49"/>
  <c r="G354" i="49"/>
  <c r="I354" i="49"/>
  <c r="H354" i="49"/>
  <c r="M354" i="49"/>
  <c r="J354" i="49"/>
  <c r="J356" i="49"/>
  <c r="I356" i="49"/>
  <c r="H356" i="49"/>
  <c r="G356" i="49"/>
  <c r="M356" i="49"/>
  <c r="K356" i="49"/>
  <c r="M371" i="49"/>
  <c r="H371" i="49"/>
  <c r="K371" i="49"/>
  <c r="G371" i="49"/>
  <c r="J371" i="49"/>
  <c r="I371" i="49"/>
  <c r="J388" i="53"/>
  <c r="N388" i="49" s="1"/>
  <c r="M389" i="49"/>
  <c r="M388" i="49" s="1"/>
  <c r="H389" i="49"/>
  <c r="H388" i="49" s="1"/>
  <c r="K389" i="49"/>
  <c r="K388" i="49" s="1"/>
  <c r="G389" i="49"/>
  <c r="J389" i="49"/>
  <c r="J388" i="49" s="1"/>
  <c r="I389" i="49"/>
  <c r="I388" i="49" s="1"/>
  <c r="J390" i="53"/>
  <c r="N390" i="49" s="1"/>
  <c r="J391" i="49"/>
  <c r="J390" i="49" s="1"/>
  <c r="I391" i="49"/>
  <c r="I390" i="49" s="1"/>
  <c r="H391" i="49"/>
  <c r="H390" i="49" s="1"/>
  <c r="G391" i="49"/>
  <c r="M391" i="49"/>
  <c r="M390" i="49" s="1"/>
  <c r="K391" i="49"/>
  <c r="K390" i="49" s="1"/>
  <c r="J392" i="53"/>
  <c r="N392" i="49" s="1"/>
  <c r="M393" i="49"/>
  <c r="M392" i="49" s="1"/>
  <c r="H393" i="49"/>
  <c r="H392" i="49" s="1"/>
  <c r="K393" i="49"/>
  <c r="K392" i="49" s="1"/>
  <c r="G393" i="49"/>
  <c r="J393" i="49"/>
  <c r="J392" i="49" s="1"/>
  <c r="I393" i="49"/>
  <c r="I392" i="49" s="1"/>
  <c r="J395" i="53"/>
  <c r="N395" i="49" s="1"/>
  <c r="J396" i="49"/>
  <c r="J395" i="49" s="1"/>
  <c r="I396" i="49"/>
  <c r="I395" i="49" s="1"/>
  <c r="M396" i="49"/>
  <c r="M395" i="49" s="1"/>
  <c r="K396" i="49"/>
  <c r="K395" i="49" s="1"/>
  <c r="H396" i="49"/>
  <c r="H395" i="49" s="1"/>
  <c r="G396" i="49"/>
  <c r="J397" i="53"/>
  <c r="N397" i="49" s="1"/>
  <c r="M398" i="49"/>
  <c r="M397" i="49" s="1"/>
  <c r="H398" i="49"/>
  <c r="H397" i="49" s="1"/>
  <c r="K398" i="49"/>
  <c r="K397" i="49" s="1"/>
  <c r="G398" i="49"/>
  <c r="J398" i="49"/>
  <c r="J397" i="49" s="1"/>
  <c r="I398" i="49"/>
  <c r="I397" i="49" s="1"/>
  <c r="J399" i="53"/>
  <c r="N399" i="49" s="1"/>
  <c r="J400" i="49"/>
  <c r="J399" i="49" s="1"/>
  <c r="I400" i="49"/>
  <c r="I399" i="49" s="1"/>
  <c r="H400" i="49"/>
  <c r="H399" i="49" s="1"/>
  <c r="G400" i="49"/>
  <c r="M400" i="49"/>
  <c r="M399" i="49" s="1"/>
  <c r="K400" i="49"/>
  <c r="K399" i="49" s="1"/>
  <c r="J401" i="53"/>
  <c r="N401" i="49" s="1"/>
  <c r="M402" i="49"/>
  <c r="M401" i="49" s="1"/>
  <c r="H402" i="49"/>
  <c r="H401" i="49" s="1"/>
  <c r="K402" i="49"/>
  <c r="K401" i="49" s="1"/>
  <c r="G402" i="49"/>
  <c r="J402" i="49"/>
  <c r="J401" i="49" s="1"/>
  <c r="I402" i="49"/>
  <c r="I401" i="49" s="1"/>
  <c r="J404" i="53"/>
  <c r="N404" i="49" s="1"/>
  <c r="J405" i="49"/>
  <c r="J404" i="49" s="1"/>
  <c r="I405" i="49"/>
  <c r="I404" i="49" s="1"/>
  <c r="M405" i="49"/>
  <c r="M404" i="49" s="1"/>
  <c r="K405" i="49"/>
  <c r="K404" i="49" s="1"/>
  <c r="H405" i="49"/>
  <c r="H404" i="49" s="1"/>
  <c r="G405" i="49"/>
  <c r="J406" i="53"/>
  <c r="N406" i="49" s="1"/>
  <c r="M407" i="49"/>
  <c r="M406" i="49" s="1"/>
  <c r="H407" i="49"/>
  <c r="H406" i="49" s="1"/>
  <c r="K407" i="49"/>
  <c r="K406" i="49" s="1"/>
  <c r="G407" i="49"/>
  <c r="J407" i="49"/>
  <c r="J406" i="49" s="1"/>
  <c r="I407" i="49"/>
  <c r="I406" i="49" s="1"/>
  <c r="J408" i="53"/>
  <c r="N408" i="49" s="1"/>
  <c r="J409" i="49"/>
  <c r="J408" i="49" s="1"/>
  <c r="I409" i="49"/>
  <c r="I408" i="49" s="1"/>
  <c r="H409" i="49"/>
  <c r="H408" i="49" s="1"/>
  <c r="G409" i="49"/>
  <c r="M409" i="49"/>
  <c r="M408" i="49" s="1"/>
  <c r="K409" i="49"/>
  <c r="K408" i="49" s="1"/>
  <c r="M421" i="49"/>
  <c r="M420" i="49" s="1"/>
  <c r="H421" i="49"/>
  <c r="H420" i="49" s="1"/>
  <c r="K421" i="49"/>
  <c r="K420" i="49" s="1"/>
  <c r="G421" i="49"/>
  <c r="J421" i="49"/>
  <c r="J420" i="49" s="1"/>
  <c r="I421" i="49"/>
  <c r="I420" i="49" s="1"/>
  <c r="J425" i="53"/>
  <c r="N425" i="49" s="1"/>
  <c r="J426" i="49"/>
  <c r="J425" i="49" s="1"/>
  <c r="I426" i="49"/>
  <c r="I425" i="49" s="1"/>
  <c r="M426" i="49"/>
  <c r="M425" i="49" s="1"/>
  <c r="K426" i="49"/>
  <c r="K425" i="49" s="1"/>
  <c r="H426" i="49"/>
  <c r="H425" i="49" s="1"/>
  <c r="G426" i="49"/>
  <c r="M430" i="49"/>
  <c r="M429" i="49" s="1"/>
  <c r="H430" i="49"/>
  <c r="H429" i="49" s="1"/>
  <c r="K430" i="49"/>
  <c r="K429" i="49" s="1"/>
  <c r="G430" i="49"/>
  <c r="J430" i="49"/>
  <c r="J429" i="49" s="1"/>
  <c r="I430" i="49"/>
  <c r="I429" i="49" s="1"/>
  <c r="J436" i="53"/>
  <c r="N436" i="49" s="1"/>
  <c r="J437" i="49"/>
  <c r="J436" i="49" s="1"/>
  <c r="I437" i="49"/>
  <c r="I436" i="49" s="1"/>
  <c r="H437" i="49"/>
  <c r="H436" i="49" s="1"/>
  <c r="G437" i="49"/>
  <c r="M437" i="49"/>
  <c r="M436" i="49" s="1"/>
  <c r="K437" i="49"/>
  <c r="K436" i="49" s="1"/>
  <c r="M439" i="49"/>
  <c r="M438" i="49" s="1"/>
  <c r="H439" i="49"/>
  <c r="H438" i="49" s="1"/>
  <c r="K439" i="49"/>
  <c r="K438" i="49" s="1"/>
  <c r="G439" i="49"/>
  <c r="J439" i="49"/>
  <c r="J438" i="49" s="1"/>
  <c r="I439" i="49"/>
  <c r="I438" i="49" s="1"/>
  <c r="J441" i="53"/>
  <c r="N441" i="49" s="1"/>
  <c r="J442" i="49"/>
  <c r="J441" i="49" s="1"/>
  <c r="I442" i="49"/>
  <c r="I441" i="49" s="1"/>
  <c r="M442" i="49"/>
  <c r="M441" i="49" s="1"/>
  <c r="K442" i="49"/>
  <c r="K441" i="49" s="1"/>
  <c r="H442" i="49"/>
  <c r="H441" i="49" s="1"/>
  <c r="G442" i="49"/>
  <c r="M444" i="49"/>
  <c r="M443" i="49" s="1"/>
  <c r="H444" i="49"/>
  <c r="H443" i="49" s="1"/>
  <c r="K444" i="49"/>
  <c r="K443" i="49" s="1"/>
  <c r="G444" i="49"/>
  <c r="J444" i="49"/>
  <c r="J443" i="49" s="1"/>
  <c r="I444" i="49"/>
  <c r="I443" i="49" s="1"/>
  <c r="J445" i="53"/>
  <c r="N445" i="49" s="1"/>
  <c r="J446" i="49"/>
  <c r="J445" i="49" s="1"/>
  <c r="I446" i="49"/>
  <c r="I445" i="49" s="1"/>
  <c r="H446" i="49"/>
  <c r="H445" i="49" s="1"/>
  <c r="G446" i="49"/>
  <c r="M446" i="49"/>
  <c r="M445" i="49" s="1"/>
  <c r="K446" i="49"/>
  <c r="K445" i="49" s="1"/>
  <c r="M449" i="49"/>
  <c r="M448" i="49" s="1"/>
  <c r="H449" i="49"/>
  <c r="H448" i="49" s="1"/>
  <c r="K449" i="49"/>
  <c r="K448" i="49" s="1"/>
  <c r="G449" i="49"/>
  <c r="J449" i="49"/>
  <c r="J448" i="49" s="1"/>
  <c r="I449" i="49"/>
  <c r="I448" i="49" s="1"/>
  <c r="J450" i="53"/>
  <c r="N450" i="49" s="1"/>
  <c r="J451" i="49"/>
  <c r="J450" i="49" s="1"/>
  <c r="I451" i="49"/>
  <c r="I450" i="49" s="1"/>
  <c r="M451" i="49"/>
  <c r="M450" i="49" s="1"/>
  <c r="K451" i="49"/>
  <c r="K450" i="49" s="1"/>
  <c r="H451" i="49"/>
  <c r="H450" i="49" s="1"/>
  <c r="G451" i="49"/>
  <c r="J452" i="53"/>
  <c r="N452" i="49" s="1"/>
  <c r="M453" i="49"/>
  <c r="M452" i="49" s="1"/>
  <c r="H453" i="49"/>
  <c r="H452" i="49" s="1"/>
  <c r="K453" i="49"/>
  <c r="K452" i="49" s="1"/>
  <c r="G453" i="49"/>
  <c r="J453" i="49"/>
  <c r="J452" i="49" s="1"/>
  <c r="I453" i="49"/>
  <c r="I452" i="49" s="1"/>
  <c r="J456" i="53"/>
  <c r="N456" i="49" s="1"/>
  <c r="J457" i="49"/>
  <c r="J456" i="49" s="1"/>
  <c r="I457" i="49"/>
  <c r="I456" i="49" s="1"/>
  <c r="H457" i="49"/>
  <c r="H456" i="49" s="1"/>
  <c r="G457" i="49"/>
  <c r="M457" i="49"/>
  <c r="M456" i="49" s="1"/>
  <c r="K457" i="49"/>
  <c r="K456" i="49" s="1"/>
  <c r="M459" i="49"/>
  <c r="M458" i="49" s="1"/>
  <c r="H459" i="49"/>
  <c r="H458" i="49" s="1"/>
  <c r="K459" i="49"/>
  <c r="K458" i="49" s="1"/>
  <c r="G459" i="49"/>
  <c r="J459" i="49"/>
  <c r="J458" i="49" s="1"/>
  <c r="I459" i="49"/>
  <c r="I458" i="49" s="1"/>
  <c r="J461" i="53"/>
  <c r="N461" i="49" s="1"/>
  <c r="J462" i="49"/>
  <c r="J461" i="49" s="1"/>
  <c r="I462" i="49"/>
  <c r="I461" i="49" s="1"/>
  <c r="M462" i="49"/>
  <c r="M461" i="49" s="1"/>
  <c r="K462" i="49"/>
  <c r="K461" i="49" s="1"/>
  <c r="H462" i="49"/>
  <c r="H461" i="49" s="1"/>
  <c r="G462" i="49"/>
  <c r="J463" i="53"/>
  <c r="N463" i="49" s="1"/>
  <c r="M464" i="49"/>
  <c r="M463" i="49" s="1"/>
  <c r="H464" i="49"/>
  <c r="H463" i="49" s="1"/>
  <c r="K464" i="49"/>
  <c r="K463" i="49" s="1"/>
  <c r="G464" i="49"/>
  <c r="J464" i="49"/>
  <c r="J463" i="49" s="1"/>
  <c r="I464" i="49"/>
  <c r="I463" i="49" s="1"/>
  <c r="J467" i="49"/>
  <c r="J466" i="49" s="1"/>
  <c r="I467" i="49"/>
  <c r="I466" i="49" s="1"/>
  <c r="H467" i="49"/>
  <c r="H466" i="49" s="1"/>
  <c r="G467" i="49"/>
  <c r="M467" i="49"/>
  <c r="M466" i="49" s="1"/>
  <c r="K467" i="49"/>
  <c r="K466" i="49" s="1"/>
  <c r="J481" i="49"/>
  <c r="I481" i="49"/>
  <c r="H481" i="49"/>
  <c r="G481" i="49"/>
  <c r="M481" i="49"/>
  <c r="K481" i="49"/>
  <c r="J482" i="53"/>
  <c r="N482" i="49" s="1"/>
  <c r="M483" i="49"/>
  <c r="M482" i="49" s="1"/>
  <c r="H483" i="49"/>
  <c r="H482" i="49" s="1"/>
  <c r="K483" i="49"/>
  <c r="K482" i="49" s="1"/>
  <c r="G483" i="49"/>
  <c r="J483" i="49"/>
  <c r="J482" i="49" s="1"/>
  <c r="I483" i="49"/>
  <c r="I482" i="49" s="1"/>
  <c r="M487" i="49"/>
  <c r="M486" i="49" s="1"/>
  <c r="H487" i="49"/>
  <c r="H486" i="49" s="1"/>
  <c r="K487" i="49"/>
  <c r="K486" i="49" s="1"/>
  <c r="G487" i="49"/>
  <c r="J487" i="49"/>
  <c r="J486" i="49" s="1"/>
  <c r="I487" i="49"/>
  <c r="I486" i="49" s="1"/>
  <c r="J488" i="53"/>
  <c r="N488" i="49" s="1"/>
  <c r="J489" i="49"/>
  <c r="J488" i="49" s="1"/>
  <c r="I489" i="49"/>
  <c r="I488" i="49" s="1"/>
  <c r="M489" i="49"/>
  <c r="M488" i="49" s="1"/>
  <c r="K489" i="49"/>
  <c r="K488" i="49" s="1"/>
  <c r="H489" i="49"/>
  <c r="H488" i="49" s="1"/>
  <c r="G489" i="49"/>
  <c r="M491" i="49"/>
  <c r="M490" i="49" s="1"/>
  <c r="H491" i="49"/>
  <c r="H490" i="49" s="1"/>
  <c r="K491" i="49"/>
  <c r="K490" i="49" s="1"/>
  <c r="G491" i="49"/>
  <c r="J491" i="49"/>
  <c r="J490" i="49" s="1"/>
  <c r="I491" i="49"/>
  <c r="I490" i="49" s="1"/>
  <c r="J493" i="49"/>
  <c r="J492" i="49" s="1"/>
  <c r="I493" i="49"/>
  <c r="I492" i="49" s="1"/>
  <c r="H493" i="49"/>
  <c r="H492" i="49" s="1"/>
  <c r="G493" i="49"/>
  <c r="M493" i="49"/>
  <c r="M492" i="49" s="1"/>
  <c r="K493" i="49"/>
  <c r="K492" i="49" s="1"/>
  <c r="J494" i="53"/>
  <c r="N494" i="49" s="1"/>
  <c r="M495" i="49"/>
  <c r="M494" i="49" s="1"/>
  <c r="H495" i="49"/>
  <c r="H494" i="49" s="1"/>
  <c r="K495" i="49"/>
  <c r="K494" i="49" s="1"/>
  <c r="G495" i="49"/>
  <c r="J495" i="49"/>
  <c r="J494" i="49" s="1"/>
  <c r="I495" i="49"/>
  <c r="I494" i="49" s="1"/>
  <c r="J497" i="53"/>
  <c r="N497" i="49" s="1"/>
  <c r="J498" i="49"/>
  <c r="J497" i="49" s="1"/>
  <c r="I498" i="49"/>
  <c r="I497" i="49" s="1"/>
  <c r="M498" i="49"/>
  <c r="M497" i="49" s="1"/>
  <c r="K498" i="49"/>
  <c r="K497" i="49" s="1"/>
  <c r="H498" i="49"/>
  <c r="H497" i="49" s="1"/>
  <c r="G498" i="49"/>
  <c r="M500" i="49"/>
  <c r="M499" i="49" s="1"/>
  <c r="H500" i="49"/>
  <c r="H499" i="49" s="1"/>
  <c r="K500" i="49"/>
  <c r="K499" i="49" s="1"/>
  <c r="G500" i="49"/>
  <c r="J500" i="49"/>
  <c r="J499" i="49" s="1"/>
  <c r="I500" i="49"/>
  <c r="I499" i="49" s="1"/>
  <c r="J501" i="53"/>
  <c r="N501" i="49" s="1"/>
  <c r="J502" i="49"/>
  <c r="J501" i="49" s="1"/>
  <c r="I502" i="49"/>
  <c r="I501" i="49" s="1"/>
  <c r="H502" i="49"/>
  <c r="H501" i="49" s="1"/>
  <c r="G502" i="49"/>
  <c r="M502" i="49"/>
  <c r="M501" i="49" s="1"/>
  <c r="K502" i="49"/>
  <c r="K501" i="49" s="1"/>
  <c r="J503" i="53"/>
  <c r="N503" i="49" s="1"/>
  <c r="M504" i="49"/>
  <c r="M503" i="49" s="1"/>
  <c r="H504" i="49"/>
  <c r="H503" i="49" s="1"/>
  <c r="K504" i="49"/>
  <c r="K503" i="49" s="1"/>
  <c r="G504" i="49"/>
  <c r="J504" i="49"/>
  <c r="J503" i="49" s="1"/>
  <c r="I504" i="49"/>
  <c r="I503" i="49" s="1"/>
  <c r="J505" i="53"/>
  <c r="N505" i="49" s="1"/>
  <c r="J506" i="49"/>
  <c r="J505" i="49" s="1"/>
  <c r="I506" i="49"/>
  <c r="I505" i="49" s="1"/>
  <c r="M506" i="49"/>
  <c r="M505" i="49" s="1"/>
  <c r="K506" i="49"/>
  <c r="K505" i="49" s="1"/>
  <c r="H506" i="49"/>
  <c r="H505" i="49" s="1"/>
  <c r="G506" i="49"/>
  <c r="J507" i="53"/>
  <c r="N507" i="49" s="1"/>
  <c r="M508" i="49"/>
  <c r="M507" i="49" s="1"/>
  <c r="H508" i="49"/>
  <c r="H507" i="49" s="1"/>
  <c r="K508" i="49"/>
  <c r="K507" i="49" s="1"/>
  <c r="G508" i="49"/>
  <c r="J508" i="49"/>
  <c r="J507" i="49" s="1"/>
  <c r="I508" i="49"/>
  <c r="I507" i="49" s="1"/>
  <c r="L226" i="49"/>
  <c r="J48" i="49"/>
  <c r="J47" i="49" s="1"/>
  <c r="G48" i="49"/>
  <c r="I48" i="49"/>
  <c r="I47" i="49" s="1"/>
  <c r="K48" i="49"/>
  <c r="K47" i="49" s="1"/>
  <c r="M48" i="49"/>
  <c r="M47" i="49" s="1"/>
  <c r="H48" i="49"/>
  <c r="H47" i="49" s="1"/>
  <c r="J50" i="53"/>
  <c r="M51" i="49"/>
  <c r="M50" i="49" s="1"/>
  <c r="H51" i="49"/>
  <c r="H50" i="49" s="1"/>
  <c r="K51" i="49"/>
  <c r="K50" i="49" s="1"/>
  <c r="G51" i="49"/>
  <c r="J51" i="49"/>
  <c r="J50" i="49" s="1"/>
  <c r="I51" i="49"/>
  <c r="I50" i="49" s="1"/>
  <c r="J53" i="49"/>
  <c r="G53" i="49"/>
  <c r="I53" i="49"/>
  <c r="K53" i="49"/>
  <c r="M53" i="49"/>
  <c r="H53" i="49"/>
  <c r="J61" i="49"/>
  <c r="G61" i="49"/>
  <c r="I61" i="49"/>
  <c r="M61" i="49"/>
  <c r="H61" i="49"/>
  <c r="K61" i="49"/>
  <c r="M77" i="49"/>
  <c r="H77" i="49"/>
  <c r="J77" i="49"/>
  <c r="I77" i="49"/>
  <c r="G77" i="49"/>
  <c r="K77" i="49"/>
  <c r="J279" i="49"/>
  <c r="M279" i="49"/>
  <c r="H279" i="49"/>
  <c r="K279" i="49"/>
  <c r="I279" i="49"/>
  <c r="G279" i="49"/>
  <c r="J297" i="49"/>
  <c r="I297" i="49"/>
  <c r="M297" i="49"/>
  <c r="H297" i="49"/>
  <c r="G297" i="49"/>
  <c r="K297" i="49"/>
  <c r="J302" i="53"/>
  <c r="N302" i="49" s="1"/>
  <c r="I303" i="49"/>
  <c r="I302" i="49" s="1"/>
  <c r="H303" i="49"/>
  <c r="H302" i="49" s="1"/>
  <c r="M303" i="49"/>
  <c r="M302" i="49" s="1"/>
  <c r="G303" i="49"/>
  <c r="K303" i="49"/>
  <c r="K302" i="49" s="1"/>
  <c r="J303" i="49"/>
  <c r="J302" i="49" s="1"/>
  <c r="K349" i="49"/>
  <c r="G349" i="49"/>
  <c r="M349" i="49"/>
  <c r="J349" i="49"/>
  <c r="I349" i="49"/>
  <c r="H349" i="49"/>
  <c r="M357" i="49"/>
  <c r="H357" i="49"/>
  <c r="K357" i="49"/>
  <c r="G357" i="49"/>
  <c r="J357" i="49"/>
  <c r="I357" i="49"/>
  <c r="J359" i="49"/>
  <c r="J358" i="49" s="1"/>
  <c r="I359" i="49"/>
  <c r="I358" i="49" s="1"/>
  <c r="M359" i="49"/>
  <c r="M358" i="49" s="1"/>
  <c r="K359" i="49"/>
  <c r="K358" i="49" s="1"/>
  <c r="H359" i="49"/>
  <c r="H358" i="49" s="1"/>
  <c r="G359" i="49"/>
  <c r="M361" i="49"/>
  <c r="M360" i="49" s="1"/>
  <c r="H361" i="49"/>
  <c r="H360" i="49" s="1"/>
  <c r="K361" i="49"/>
  <c r="K360" i="49" s="1"/>
  <c r="G361" i="49"/>
  <c r="J361" i="49"/>
  <c r="J360" i="49" s="1"/>
  <c r="I361" i="49"/>
  <c r="I360" i="49" s="1"/>
  <c r="J363" i="53"/>
  <c r="N363" i="49" s="1"/>
  <c r="J364" i="49"/>
  <c r="J363" i="49" s="1"/>
  <c r="I364" i="49"/>
  <c r="I363" i="49" s="1"/>
  <c r="H364" i="49"/>
  <c r="H363" i="49" s="1"/>
  <c r="G364" i="49"/>
  <c r="M364" i="49"/>
  <c r="M363" i="49" s="1"/>
  <c r="K364" i="49"/>
  <c r="K363" i="49" s="1"/>
  <c r="M366" i="49"/>
  <c r="H366" i="49"/>
  <c r="K366" i="49"/>
  <c r="G366" i="49"/>
  <c r="J366" i="49"/>
  <c r="I366" i="49"/>
  <c r="J372" i="49"/>
  <c r="I372" i="49"/>
  <c r="M372" i="49"/>
  <c r="K372" i="49"/>
  <c r="H372" i="49"/>
  <c r="G372" i="49"/>
  <c r="M375" i="49"/>
  <c r="H375" i="49"/>
  <c r="K375" i="49"/>
  <c r="G375" i="49"/>
  <c r="J375" i="49"/>
  <c r="I375" i="49"/>
  <c r="M470" i="49"/>
  <c r="H470" i="49"/>
  <c r="K470" i="49"/>
  <c r="G470" i="49"/>
  <c r="J470" i="49"/>
  <c r="I470" i="49"/>
  <c r="J471" i="53"/>
  <c r="N471" i="49" s="1"/>
  <c r="J472" i="49"/>
  <c r="J471" i="49" s="1"/>
  <c r="I472" i="49"/>
  <c r="I471" i="49" s="1"/>
  <c r="M472" i="49"/>
  <c r="M471" i="49" s="1"/>
  <c r="K472" i="49"/>
  <c r="K471" i="49" s="1"/>
  <c r="H472" i="49"/>
  <c r="H471" i="49" s="1"/>
  <c r="G472" i="49"/>
  <c r="J473" i="53"/>
  <c r="N473" i="49" s="1"/>
  <c r="M474" i="49"/>
  <c r="M473" i="49" s="1"/>
  <c r="H474" i="49"/>
  <c r="H473" i="49" s="1"/>
  <c r="K474" i="49"/>
  <c r="K473" i="49" s="1"/>
  <c r="G474" i="49"/>
  <c r="J474" i="49"/>
  <c r="J473" i="49" s="1"/>
  <c r="I474" i="49"/>
  <c r="I473" i="49" s="1"/>
  <c r="J475" i="53"/>
  <c r="N475" i="49" s="1"/>
  <c r="J476" i="49"/>
  <c r="J475" i="49" s="1"/>
  <c r="I476" i="49"/>
  <c r="I475" i="49" s="1"/>
  <c r="H476" i="49"/>
  <c r="H475" i="49" s="1"/>
  <c r="G476" i="49"/>
  <c r="M476" i="49"/>
  <c r="M475" i="49" s="1"/>
  <c r="K476" i="49"/>
  <c r="K475" i="49" s="1"/>
  <c r="M478" i="49"/>
  <c r="H478" i="49"/>
  <c r="K478" i="49"/>
  <c r="G478" i="49"/>
  <c r="J478" i="49"/>
  <c r="I478" i="49"/>
  <c r="J510" i="53"/>
  <c r="N510" i="49" s="1"/>
  <c r="J511" i="49"/>
  <c r="J510" i="49" s="1"/>
  <c r="I511" i="49"/>
  <c r="I510" i="49" s="1"/>
  <c r="H511" i="49"/>
  <c r="H510" i="49" s="1"/>
  <c r="G511" i="49"/>
  <c r="M511" i="49"/>
  <c r="M510" i="49" s="1"/>
  <c r="K511" i="49"/>
  <c r="K510" i="49" s="1"/>
  <c r="J512" i="53"/>
  <c r="N512" i="49" s="1"/>
  <c r="M513" i="49"/>
  <c r="M512" i="49" s="1"/>
  <c r="H513" i="49"/>
  <c r="H512" i="49" s="1"/>
  <c r="K513" i="49"/>
  <c r="K512" i="49" s="1"/>
  <c r="G513" i="49"/>
  <c r="J513" i="49"/>
  <c r="J512" i="49" s="1"/>
  <c r="I513" i="49"/>
  <c r="I512" i="49" s="1"/>
  <c r="M54" i="49"/>
  <c r="H54" i="49"/>
  <c r="I54" i="49"/>
  <c r="K54" i="49"/>
  <c r="G54" i="49"/>
  <c r="J54" i="49"/>
  <c r="M62" i="49"/>
  <c r="H62" i="49"/>
  <c r="K62" i="49"/>
  <c r="G62" i="49"/>
  <c r="I62" i="49"/>
  <c r="J62" i="49"/>
  <c r="J63" i="53"/>
  <c r="N63" i="49" s="1"/>
  <c r="J64" i="49"/>
  <c r="J63" i="49" s="1"/>
  <c r="G64" i="49"/>
  <c r="I64" i="49"/>
  <c r="I63" i="49" s="1"/>
  <c r="K64" i="49"/>
  <c r="K63" i="49" s="1"/>
  <c r="M64" i="49"/>
  <c r="M63" i="49" s="1"/>
  <c r="H64" i="49"/>
  <c r="H63" i="49" s="1"/>
  <c r="M67" i="49"/>
  <c r="H67" i="49"/>
  <c r="K67" i="49"/>
  <c r="G67" i="49"/>
  <c r="J67" i="49"/>
  <c r="I67" i="49"/>
  <c r="J78" i="49"/>
  <c r="M78" i="49"/>
  <c r="H78" i="49"/>
  <c r="K78" i="49"/>
  <c r="I78" i="49"/>
  <c r="G78" i="49"/>
  <c r="J171" i="49"/>
  <c r="M171" i="49"/>
  <c r="H171" i="49"/>
  <c r="K171" i="49"/>
  <c r="I171" i="49"/>
  <c r="G171" i="49"/>
  <c r="M177" i="49"/>
  <c r="H177" i="49"/>
  <c r="J177" i="49"/>
  <c r="K177" i="49"/>
  <c r="I177" i="49"/>
  <c r="G177" i="49"/>
  <c r="M280" i="49"/>
  <c r="H280" i="49"/>
  <c r="J280" i="49"/>
  <c r="G280" i="49"/>
  <c r="K280" i="49"/>
  <c r="I280" i="49"/>
  <c r="J286" i="49"/>
  <c r="I286" i="49"/>
  <c r="M286" i="49"/>
  <c r="H286" i="49"/>
  <c r="K286" i="49"/>
  <c r="G286" i="49"/>
  <c r="M288" i="49"/>
  <c r="H288" i="49"/>
  <c r="K288" i="49"/>
  <c r="G288" i="49"/>
  <c r="J288" i="49"/>
  <c r="I288" i="49"/>
  <c r="M292" i="49"/>
  <c r="H292" i="49"/>
  <c r="K292" i="49"/>
  <c r="G292" i="49"/>
  <c r="J292" i="49"/>
  <c r="I292" i="49"/>
  <c r="K317" i="49"/>
  <c r="G317" i="49"/>
  <c r="J317" i="49"/>
  <c r="I317" i="49"/>
  <c r="H317" i="49"/>
  <c r="M317" i="49"/>
  <c r="I350" i="49"/>
  <c r="K350" i="49"/>
  <c r="J350" i="49"/>
  <c r="H350" i="49"/>
  <c r="M350" i="49"/>
  <c r="G350" i="49"/>
  <c r="K352" i="49"/>
  <c r="G352" i="49"/>
  <c r="J352" i="49"/>
  <c r="I352" i="49"/>
  <c r="H352" i="49"/>
  <c r="M352" i="49"/>
  <c r="J367" i="49"/>
  <c r="I367" i="49"/>
  <c r="M367" i="49"/>
  <c r="K367" i="49"/>
  <c r="H367" i="49"/>
  <c r="G367" i="49"/>
  <c r="M376" i="49"/>
  <c r="K376" i="49"/>
  <c r="J376" i="49"/>
  <c r="I376" i="49"/>
  <c r="H376" i="49"/>
  <c r="G376" i="49"/>
  <c r="J479" i="49"/>
  <c r="I479" i="49"/>
  <c r="M479" i="49"/>
  <c r="K479" i="49"/>
  <c r="H479" i="49"/>
  <c r="G479" i="49"/>
  <c r="J55" i="49"/>
  <c r="I55" i="49"/>
  <c r="K55" i="49"/>
  <c r="M55" i="49"/>
  <c r="H55" i="49"/>
  <c r="G55" i="49"/>
  <c r="J59" i="49"/>
  <c r="K59" i="49"/>
  <c r="I59" i="49"/>
  <c r="M59" i="49"/>
  <c r="H59" i="49"/>
  <c r="G59" i="49"/>
  <c r="J66" i="53"/>
  <c r="N66" i="49" s="1"/>
  <c r="J68" i="49"/>
  <c r="K68" i="49"/>
  <c r="I68" i="49"/>
  <c r="G68" i="49"/>
  <c r="M68" i="49"/>
  <c r="H68" i="49"/>
  <c r="M70" i="49"/>
  <c r="H70" i="49"/>
  <c r="K70" i="49"/>
  <c r="G70" i="49"/>
  <c r="J70" i="49"/>
  <c r="I70" i="49"/>
  <c r="M79" i="49"/>
  <c r="H79" i="49"/>
  <c r="J79" i="49"/>
  <c r="K79" i="49"/>
  <c r="I79" i="49"/>
  <c r="G79" i="49"/>
  <c r="J87" i="53"/>
  <c r="N87" i="49" s="1"/>
  <c r="J88" i="49"/>
  <c r="J87" i="49" s="1"/>
  <c r="M88" i="49"/>
  <c r="M87" i="49" s="1"/>
  <c r="H88" i="49"/>
  <c r="H87" i="49" s="1"/>
  <c r="G88" i="49"/>
  <c r="I88" i="49"/>
  <c r="I87" i="49" s="1"/>
  <c r="K88" i="49"/>
  <c r="K87" i="49" s="1"/>
  <c r="J91" i="53"/>
  <c r="N91" i="49" s="1"/>
  <c r="M92" i="49"/>
  <c r="M91" i="49" s="1"/>
  <c r="H92" i="49"/>
  <c r="H91" i="49" s="1"/>
  <c r="J92" i="49"/>
  <c r="J91" i="49" s="1"/>
  <c r="I92" i="49"/>
  <c r="I91" i="49" s="1"/>
  <c r="G92" i="49"/>
  <c r="K92" i="49"/>
  <c r="K91" i="49" s="1"/>
  <c r="J188" i="53"/>
  <c r="N188" i="49" s="1"/>
  <c r="J189" i="49"/>
  <c r="J188" i="49" s="1"/>
  <c r="M189" i="49"/>
  <c r="M188" i="49" s="1"/>
  <c r="H189" i="49"/>
  <c r="H188" i="49" s="1"/>
  <c r="G189" i="49"/>
  <c r="K189" i="49"/>
  <c r="K188" i="49" s="1"/>
  <c r="I189" i="49"/>
  <c r="I188" i="49" s="1"/>
  <c r="J192" i="53"/>
  <c r="N192" i="49" s="1"/>
  <c r="M193" i="49"/>
  <c r="M192" i="49" s="1"/>
  <c r="H193" i="49"/>
  <c r="H192" i="49" s="1"/>
  <c r="J193" i="49"/>
  <c r="J192" i="49" s="1"/>
  <c r="I193" i="49"/>
  <c r="I192" i="49" s="1"/>
  <c r="G193" i="49"/>
  <c r="K193" i="49"/>
  <c r="K192" i="49" s="1"/>
  <c r="J289" i="49"/>
  <c r="I289" i="49"/>
  <c r="M289" i="49"/>
  <c r="H289" i="49"/>
  <c r="K289" i="49"/>
  <c r="G289" i="49"/>
  <c r="J295" i="49"/>
  <c r="I295" i="49"/>
  <c r="M295" i="49"/>
  <c r="H295" i="49"/>
  <c r="K295" i="49"/>
  <c r="G295" i="49"/>
  <c r="M299" i="49"/>
  <c r="H299" i="49"/>
  <c r="K299" i="49"/>
  <c r="G299" i="49"/>
  <c r="J299" i="49"/>
  <c r="I299" i="49"/>
  <c r="K308" i="49"/>
  <c r="G308" i="49"/>
  <c r="H308" i="49"/>
  <c r="M308" i="49"/>
  <c r="J308" i="49"/>
  <c r="I308" i="49"/>
  <c r="I312" i="49"/>
  <c r="M312" i="49"/>
  <c r="G312" i="49"/>
  <c r="K312" i="49"/>
  <c r="J312" i="49"/>
  <c r="H312" i="49"/>
  <c r="K314" i="49"/>
  <c r="G314" i="49"/>
  <c r="M314" i="49"/>
  <c r="J314" i="49"/>
  <c r="I314" i="49"/>
  <c r="H314" i="49"/>
  <c r="I353" i="49"/>
  <c r="J353" i="49"/>
  <c r="H353" i="49"/>
  <c r="M353" i="49"/>
  <c r="G353" i="49"/>
  <c r="K353" i="49"/>
  <c r="M368" i="49"/>
  <c r="H368" i="49"/>
  <c r="K368" i="49"/>
  <c r="G368" i="49"/>
  <c r="J368" i="49"/>
  <c r="I368" i="49"/>
  <c r="J370" i="49"/>
  <c r="I370" i="49"/>
  <c r="H370" i="49"/>
  <c r="G370" i="49"/>
  <c r="M370" i="49"/>
  <c r="K370" i="49"/>
  <c r="J377" i="49"/>
  <c r="I377" i="49"/>
  <c r="M377" i="49"/>
  <c r="K377" i="49"/>
  <c r="H377" i="49"/>
  <c r="G377" i="49"/>
  <c r="J379" i="53"/>
  <c r="N379" i="49" s="1"/>
  <c r="M380" i="49"/>
  <c r="M379" i="49" s="1"/>
  <c r="H380" i="49"/>
  <c r="H379" i="49" s="1"/>
  <c r="K380" i="49"/>
  <c r="K379" i="49" s="1"/>
  <c r="G380" i="49"/>
  <c r="J380" i="49"/>
  <c r="J379" i="49" s="1"/>
  <c r="I380" i="49"/>
  <c r="I379" i="49" s="1"/>
  <c r="J381" i="53"/>
  <c r="N381" i="49" s="1"/>
  <c r="J382" i="49"/>
  <c r="J381" i="49" s="1"/>
  <c r="I382" i="49"/>
  <c r="I381" i="49" s="1"/>
  <c r="H382" i="49"/>
  <c r="H381" i="49" s="1"/>
  <c r="G382" i="49"/>
  <c r="M382" i="49"/>
  <c r="M381" i="49" s="1"/>
  <c r="K382" i="49"/>
  <c r="K381" i="49" s="1"/>
  <c r="J383" i="53"/>
  <c r="N383" i="49" s="1"/>
  <c r="M384" i="49"/>
  <c r="M383" i="49" s="1"/>
  <c r="H384" i="49"/>
  <c r="H383" i="49" s="1"/>
  <c r="K384" i="49"/>
  <c r="K383" i="49" s="1"/>
  <c r="G384" i="49"/>
  <c r="J384" i="49"/>
  <c r="J383" i="49" s="1"/>
  <c r="I384" i="49"/>
  <c r="I383" i="49" s="1"/>
  <c r="J385" i="53"/>
  <c r="N385" i="49" s="1"/>
  <c r="J386" i="49"/>
  <c r="J385" i="49" s="1"/>
  <c r="I386" i="49"/>
  <c r="I385" i="49" s="1"/>
  <c r="M386" i="49"/>
  <c r="M385" i="49" s="1"/>
  <c r="K386" i="49"/>
  <c r="K385" i="49" s="1"/>
  <c r="H386" i="49"/>
  <c r="H385" i="49" s="1"/>
  <c r="G386" i="49"/>
  <c r="M480" i="49"/>
  <c r="H480" i="49"/>
  <c r="K480" i="49"/>
  <c r="G480" i="49"/>
  <c r="J480" i="49"/>
  <c r="I480" i="49"/>
  <c r="J85" i="53"/>
  <c r="J83" i="53"/>
  <c r="N83" i="49" s="1"/>
  <c r="I44" i="49"/>
  <c r="M44" i="49"/>
  <c r="H44" i="49"/>
  <c r="K44" i="49"/>
  <c r="G44" i="49"/>
  <c r="J44" i="49"/>
  <c r="K43" i="49"/>
  <c r="G43" i="49"/>
  <c r="J43" i="49"/>
  <c r="I43" i="49"/>
  <c r="M43" i="49"/>
  <c r="H43" i="49"/>
  <c r="J40" i="53"/>
  <c r="N40" i="49" s="1"/>
  <c r="J38" i="53"/>
  <c r="N38" i="49" s="1"/>
  <c r="K39" i="49"/>
  <c r="K38" i="49" s="1"/>
  <c r="G39" i="49"/>
  <c r="J39" i="49"/>
  <c r="J38" i="49" s="1"/>
  <c r="I39" i="49"/>
  <c r="I38" i="49" s="1"/>
  <c r="M39" i="49"/>
  <c r="M38" i="49" s="1"/>
  <c r="H39" i="49"/>
  <c r="H38" i="49" s="1"/>
  <c r="J33" i="49"/>
  <c r="G33" i="49"/>
  <c r="H33" i="49"/>
  <c r="M33" i="49"/>
  <c r="I33" i="49"/>
  <c r="H30" i="49"/>
  <c r="M30" i="49"/>
  <c r="I30" i="49"/>
  <c r="J30" i="49"/>
  <c r="G30" i="49"/>
  <c r="H34" i="49"/>
  <c r="M34" i="49"/>
  <c r="I34" i="49"/>
  <c r="J34" i="49"/>
  <c r="G34" i="49"/>
  <c r="J31" i="49"/>
  <c r="G31" i="49"/>
  <c r="H31" i="49"/>
  <c r="M31" i="49"/>
  <c r="I31" i="49"/>
  <c r="J35" i="49"/>
  <c r="G35" i="49"/>
  <c r="K35" i="49"/>
  <c r="H35" i="49"/>
  <c r="M35" i="49"/>
  <c r="I35" i="49"/>
  <c r="H32" i="49"/>
  <c r="M32" i="49"/>
  <c r="I32" i="49"/>
  <c r="J32" i="49"/>
  <c r="G32" i="49"/>
  <c r="K455" i="49"/>
  <c r="K454" i="49" s="1"/>
  <c r="G455" i="49"/>
  <c r="J455" i="49"/>
  <c r="J454" i="49" s="1"/>
  <c r="I455" i="49"/>
  <c r="I454" i="49" s="1"/>
  <c r="M455" i="49"/>
  <c r="M454" i="49" s="1"/>
  <c r="H455" i="49"/>
  <c r="H454" i="49" s="1"/>
  <c r="J454" i="53"/>
  <c r="K419" i="49"/>
  <c r="K418" i="49" s="1"/>
  <c r="G419" i="49"/>
  <c r="J419" i="49"/>
  <c r="J418" i="49" s="1"/>
  <c r="I419" i="49"/>
  <c r="I418" i="49" s="1"/>
  <c r="M419" i="49"/>
  <c r="M418" i="49" s="1"/>
  <c r="H419" i="49"/>
  <c r="H418" i="49" s="1"/>
  <c r="J418" i="53"/>
  <c r="N418" i="49" s="1"/>
  <c r="J414" i="53"/>
  <c r="N414" i="49" s="1"/>
  <c r="I415" i="49"/>
  <c r="I414" i="49" s="1"/>
  <c r="K415" i="49"/>
  <c r="K414" i="49" s="1"/>
  <c r="G415" i="49"/>
  <c r="J415" i="49"/>
  <c r="J414" i="49" s="1"/>
  <c r="M415" i="49"/>
  <c r="M414" i="49" s="1"/>
  <c r="H415" i="49"/>
  <c r="H414" i="49" s="1"/>
  <c r="J434" i="53"/>
  <c r="J435" i="49"/>
  <c r="J434" i="49" s="1"/>
  <c r="I435" i="49"/>
  <c r="I434" i="49" s="1"/>
  <c r="M435" i="49"/>
  <c r="M434" i="49" s="1"/>
  <c r="H435" i="49"/>
  <c r="H434" i="49" s="1"/>
  <c r="K435" i="49"/>
  <c r="K434" i="49" s="1"/>
  <c r="G435" i="49"/>
  <c r="J432" i="53"/>
  <c r="N432" i="49" s="1"/>
  <c r="J433" i="49"/>
  <c r="J432" i="49" s="1"/>
  <c r="I433" i="49"/>
  <c r="I432" i="49" s="1"/>
  <c r="M433" i="49"/>
  <c r="M432" i="49" s="1"/>
  <c r="H433" i="49"/>
  <c r="H432" i="49" s="1"/>
  <c r="K433" i="49"/>
  <c r="K432" i="49" s="1"/>
  <c r="G433" i="49"/>
  <c r="J428" i="49"/>
  <c r="J427" i="49" s="1"/>
  <c r="I428" i="49"/>
  <c r="I427" i="49" s="1"/>
  <c r="M428" i="49"/>
  <c r="M427" i="49" s="1"/>
  <c r="H428" i="49"/>
  <c r="H427" i="49" s="1"/>
  <c r="K428" i="49"/>
  <c r="K427" i="49" s="1"/>
  <c r="G428" i="49"/>
  <c r="J427" i="53"/>
  <c r="N427" i="49" s="1"/>
  <c r="J423" i="53"/>
  <c r="N423" i="49" s="1"/>
  <c r="M424" i="49"/>
  <c r="M423" i="49" s="1"/>
  <c r="H424" i="49"/>
  <c r="H423" i="49" s="1"/>
  <c r="K424" i="49"/>
  <c r="K423" i="49" s="1"/>
  <c r="G424" i="49"/>
  <c r="J424" i="49"/>
  <c r="J423" i="49" s="1"/>
  <c r="I424" i="49"/>
  <c r="I423" i="49" s="1"/>
  <c r="M469" i="49"/>
  <c r="H469" i="49"/>
  <c r="K469" i="49"/>
  <c r="G469" i="49"/>
  <c r="J469" i="49"/>
  <c r="I469" i="49"/>
  <c r="I417" i="49"/>
  <c r="I416" i="49" s="1"/>
  <c r="M417" i="49"/>
  <c r="M416" i="49" s="1"/>
  <c r="H417" i="49"/>
  <c r="H416" i="49" s="1"/>
  <c r="K417" i="49"/>
  <c r="K416" i="49" s="1"/>
  <c r="G417" i="49"/>
  <c r="J417" i="49"/>
  <c r="J416" i="49" s="1"/>
  <c r="J412" i="53"/>
  <c r="I413" i="49"/>
  <c r="I412" i="49" s="1"/>
  <c r="M413" i="49"/>
  <c r="M412" i="49" s="1"/>
  <c r="H413" i="49"/>
  <c r="H412" i="49" s="1"/>
  <c r="K413" i="49"/>
  <c r="K412" i="49" s="1"/>
  <c r="G413" i="49"/>
  <c r="J413" i="49"/>
  <c r="J412" i="49" s="1"/>
  <c r="J344" i="49"/>
  <c r="J343" i="49" s="1"/>
  <c r="I344" i="49"/>
  <c r="I343" i="49" s="1"/>
  <c r="M344" i="49"/>
  <c r="M343" i="49" s="1"/>
  <c r="H344" i="49"/>
  <c r="H343" i="49" s="1"/>
  <c r="K344" i="49"/>
  <c r="K343" i="49" s="1"/>
  <c r="G344" i="49"/>
  <c r="G343" i="49" s="1"/>
  <c r="J341" i="53"/>
  <c r="N341" i="49" s="1"/>
  <c r="I342" i="49"/>
  <c r="I341" i="49" s="1"/>
  <c r="M342" i="49"/>
  <c r="M341" i="49" s="1"/>
  <c r="H342" i="49"/>
  <c r="H341" i="49" s="1"/>
  <c r="K342" i="49"/>
  <c r="K341" i="49" s="1"/>
  <c r="G342" i="49"/>
  <c r="J342" i="49"/>
  <c r="J341" i="49" s="1"/>
  <c r="J337" i="53"/>
  <c r="M338" i="49"/>
  <c r="M337" i="49" s="1"/>
  <c r="H338" i="49"/>
  <c r="H337" i="49" s="1"/>
  <c r="K338" i="49"/>
  <c r="K337" i="49" s="1"/>
  <c r="G338" i="49"/>
  <c r="J338" i="49"/>
  <c r="J337" i="49" s="1"/>
  <c r="I338" i="49"/>
  <c r="I337" i="49" s="1"/>
  <c r="J335" i="53"/>
  <c r="N335" i="49" s="1"/>
  <c r="J336" i="49"/>
  <c r="J335" i="49" s="1"/>
  <c r="I336" i="49"/>
  <c r="I335" i="49" s="1"/>
  <c r="M336" i="49"/>
  <c r="M335" i="49" s="1"/>
  <c r="H336" i="49"/>
  <c r="H335" i="49" s="1"/>
  <c r="K336" i="49"/>
  <c r="K335" i="49" s="1"/>
  <c r="G336" i="49"/>
  <c r="J331" i="53"/>
  <c r="N331" i="49" s="1"/>
  <c r="M331" i="49"/>
  <c r="M329" i="49"/>
  <c r="M328" i="49" s="1"/>
  <c r="H329" i="49"/>
  <c r="H328" i="49" s="1"/>
  <c r="K329" i="49"/>
  <c r="K328" i="49" s="1"/>
  <c r="G329" i="49"/>
  <c r="J329" i="49"/>
  <c r="J328" i="49" s="1"/>
  <c r="I329" i="49"/>
  <c r="I328" i="49" s="1"/>
  <c r="J326" i="53"/>
  <c r="N326" i="49" s="1"/>
  <c r="J327" i="49"/>
  <c r="J326" i="49" s="1"/>
  <c r="I327" i="49"/>
  <c r="I326" i="49" s="1"/>
  <c r="M327" i="49"/>
  <c r="M326" i="49" s="1"/>
  <c r="H327" i="49"/>
  <c r="H326" i="49" s="1"/>
  <c r="K327" i="49"/>
  <c r="K326" i="49" s="1"/>
  <c r="G327" i="49"/>
  <c r="J316" i="49"/>
  <c r="I316" i="49"/>
  <c r="M316" i="49"/>
  <c r="H316" i="49"/>
  <c r="K316" i="49"/>
  <c r="G316" i="49"/>
  <c r="M318" i="49"/>
  <c r="H318" i="49"/>
  <c r="K318" i="49"/>
  <c r="G318" i="49"/>
  <c r="J318" i="49"/>
  <c r="I318" i="49"/>
  <c r="M319" i="49"/>
  <c r="H319" i="49"/>
  <c r="K319" i="49"/>
  <c r="G319" i="49"/>
  <c r="J319" i="49"/>
  <c r="I319" i="49"/>
  <c r="J311" i="49"/>
  <c r="I311" i="49"/>
  <c r="M311" i="49"/>
  <c r="H311" i="49"/>
  <c r="K311" i="49"/>
  <c r="G311" i="49"/>
  <c r="M310" i="49"/>
  <c r="H310" i="49"/>
  <c r="K310" i="49"/>
  <c r="G310" i="49"/>
  <c r="J310" i="49"/>
  <c r="I310" i="49"/>
  <c r="M306" i="49"/>
  <c r="H306" i="49"/>
  <c r="K306" i="49"/>
  <c r="G306" i="49"/>
  <c r="J306" i="49"/>
  <c r="I306" i="49"/>
  <c r="I307" i="49"/>
  <c r="M307" i="49"/>
  <c r="H307" i="49"/>
  <c r="K307" i="49"/>
  <c r="G307" i="49"/>
  <c r="J307" i="49"/>
  <c r="J309" i="49"/>
  <c r="I309" i="49"/>
  <c r="M309" i="49"/>
  <c r="H309" i="49"/>
  <c r="K309" i="49"/>
  <c r="G309" i="49"/>
  <c r="M301" i="49"/>
  <c r="H301" i="49"/>
  <c r="K301" i="49"/>
  <c r="G301" i="49"/>
  <c r="J301" i="49"/>
  <c r="I301" i="49"/>
  <c r="J298" i="49"/>
  <c r="I298" i="49"/>
  <c r="M298" i="49"/>
  <c r="H298" i="49"/>
  <c r="K298" i="49"/>
  <c r="G298" i="49"/>
  <c r="J293" i="49"/>
  <c r="I293" i="49"/>
  <c r="M293" i="49"/>
  <c r="H293" i="49"/>
  <c r="K293" i="49"/>
  <c r="G293" i="49"/>
  <c r="J291" i="49"/>
  <c r="I291" i="49"/>
  <c r="M291" i="49"/>
  <c r="H291" i="49"/>
  <c r="K291" i="49"/>
  <c r="G291" i="49"/>
  <c r="M290" i="49"/>
  <c r="H290" i="49"/>
  <c r="K290" i="49"/>
  <c r="G290" i="49"/>
  <c r="J290" i="49"/>
  <c r="I290" i="49"/>
  <c r="M285" i="49"/>
  <c r="H285" i="49"/>
  <c r="K285" i="49"/>
  <c r="G285" i="49"/>
  <c r="J285" i="49"/>
  <c r="I285" i="49"/>
  <c r="J281" i="49"/>
  <c r="I281" i="49"/>
  <c r="M281" i="49"/>
  <c r="H281" i="49"/>
  <c r="K281" i="49"/>
  <c r="G281" i="49"/>
  <c r="M278" i="49"/>
  <c r="H278" i="49"/>
  <c r="K278" i="49"/>
  <c r="G278" i="49"/>
  <c r="J278" i="49"/>
  <c r="I278" i="49"/>
  <c r="J274" i="53"/>
  <c r="N274" i="49" s="1"/>
  <c r="J275" i="49"/>
  <c r="J274" i="49" s="1"/>
  <c r="I275" i="49"/>
  <c r="I274" i="49" s="1"/>
  <c r="M275" i="49"/>
  <c r="M274" i="49" s="1"/>
  <c r="H275" i="49"/>
  <c r="H274" i="49" s="1"/>
  <c r="K275" i="49"/>
  <c r="K274" i="49" s="1"/>
  <c r="G275" i="49"/>
  <c r="J272" i="53"/>
  <c r="N272" i="49" s="1"/>
  <c r="M273" i="49"/>
  <c r="M272" i="49" s="1"/>
  <c r="H273" i="49"/>
  <c r="H272" i="49" s="1"/>
  <c r="K273" i="49"/>
  <c r="K272" i="49" s="1"/>
  <c r="G273" i="49"/>
  <c r="J273" i="49"/>
  <c r="J272" i="49" s="1"/>
  <c r="I273" i="49"/>
  <c r="I272" i="49" s="1"/>
  <c r="J270" i="53"/>
  <c r="N270" i="49" s="1"/>
  <c r="J271" i="49"/>
  <c r="J270" i="49" s="1"/>
  <c r="I271" i="49"/>
  <c r="I270" i="49" s="1"/>
  <c r="M271" i="49"/>
  <c r="M270" i="49" s="1"/>
  <c r="H271" i="49"/>
  <c r="H270" i="49" s="1"/>
  <c r="K271" i="49"/>
  <c r="K270" i="49" s="1"/>
  <c r="G271" i="49"/>
  <c r="M269" i="49"/>
  <c r="M268" i="49" s="1"/>
  <c r="H269" i="49"/>
  <c r="H268" i="49" s="1"/>
  <c r="K269" i="49"/>
  <c r="K268" i="49" s="1"/>
  <c r="G269" i="49"/>
  <c r="J269" i="49"/>
  <c r="J268" i="49" s="1"/>
  <c r="I269" i="49"/>
  <c r="I268" i="49" s="1"/>
  <c r="J268" i="53"/>
  <c r="N268" i="49" s="1"/>
  <c r="M267" i="49"/>
  <c r="M266" i="49" s="1"/>
  <c r="H267" i="49"/>
  <c r="H266" i="49" s="1"/>
  <c r="K267" i="49"/>
  <c r="K266" i="49" s="1"/>
  <c r="G267" i="49"/>
  <c r="J267" i="49"/>
  <c r="J266" i="49" s="1"/>
  <c r="I267" i="49"/>
  <c r="I266" i="49" s="1"/>
  <c r="J266" i="53"/>
  <c r="N266" i="49" s="1"/>
  <c r="J263" i="53"/>
  <c r="N263" i="49" s="1"/>
  <c r="M264" i="49"/>
  <c r="M263" i="49" s="1"/>
  <c r="H264" i="49"/>
  <c r="H263" i="49" s="1"/>
  <c r="K264" i="49"/>
  <c r="K263" i="49" s="1"/>
  <c r="G264" i="49"/>
  <c r="J264" i="49"/>
  <c r="J263" i="49" s="1"/>
  <c r="I264" i="49"/>
  <c r="I263" i="49" s="1"/>
  <c r="J261" i="53"/>
  <c r="M261" i="49"/>
  <c r="M259" i="49"/>
  <c r="M258" i="49" s="1"/>
  <c r="H259" i="49"/>
  <c r="H258" i="49" s="1"/>
  <c r="K259" i="49"/>
  <c r="K258" i="49" s="1"/>
  <c r="G259" i="49"/>
  <c r="J259" i="49"/>
  <c r="J258" i="49" s="1"/>
  <c r="I259" i="49"/>
  <c r="I258" i="49" s="1"/>
  <c r="J256" i="53"/>
  <c r="N256" i="49" s="1"/>
  <c r="J257" i="49"/>
  <c r="J256" i="49" s="1"/>
  <c r="I257" i="49"/>
  <c r="I256" i="49" s="1"/>
  <c r="M257" i="49"/>
  <c r="M256" i="49" s="1"/>
  <c r="H257" i="49"/>
  <c r="H256" i="49" s="1"/>
  <c r="K257" i="49"/>
  <c r="K256" i="49" s="1"/>
  <c r="G257" i="49"/>
  <c r="J254" i="53"/>
  <c r="N254" i="49" s="1"/>
  <c r="M255" i="49"/>
  <c r="M254" i="49" s="1"/>
  <c r="H255" i="49"/>
  <c r="H254" i="49" s="1"/>
  <c r="K255" i="49"/>
  <c r="K254" i="49" s="1"/>
  <c r="G255" i="49"/>
  <c r="J255" i="49"/>
  <c r="J254" i="49" s="1"/>
  <c r="I255" i="49"/>
  <c r="I254" i="49" s="1"/>
  <c r="J252" i="53"/>
  <c r="N252" i="49" s="1"/>
  <c r="J253" i="49"/>
  <c r="J252" i="49" s="1"/>
  <c r="I253" i="49"/>
  <c r="I252" i="49" s="1"/>
  <c r="M253" i="49"/>
  <c r="M252" i="49" s="1"/>
  <c r="H253" i="49"/>
  <c r="H252" i="49" s="1"/>
  <c r="K253" i="49"/>
  <c r="K252" i="49" s="1"/>
  <c r="G253" i="49"/>
  <c r="J250" i="53"/>
  <c r="N250" i="49" s="1"/>
  <c r="M251" i="49"/>
  <c r="M250" i="49" s="1"/>
  <c r="H251" i="49"/>
  <c r="H250" i="49" s="1"/>
  <c r="K251" i="49"/>
  <c r="K250" i="49" s="1"/>
  <c r="G251" i="49"/>
  <c r="J251" i="49"/>
  <c r="J250" i="49" s="1"/>
  <c r="I251" i="49"/>
  <c r="I250" i="49" s="1"/>
  <c r="J248" i="53"/>
  <c r="N248" i="49" s="1"/>
  <c r="M249" i="49"/>
  <c r="M248" i="49" s="1"/>
  <c r="H249" i="49"/>
  <c r="H248" i="49" s="1"/>
  <c r="K249" i="49"/>
  <c r="K248" i="49" s="1"/>
  <c r="G249" i="49"/>
  <c r="J249" i="49"/>
  <c r="J248" i="49" s="1"/>
  <c r="I249" i="49"/>
  <c r="I248" i="49" s="1"/>
  <c r="J245" i="53"/>
  <c r="N245" i="49" s="1"/>
  <c r="M246" i="49"/>
  <c r="M245" i="49" s="1"/>
  <c r="H246" i="49"/>
  <c r="H245" i="49" s="1"/>
  <c r="K246" i="49"/>
  <c r="K245" i="49" s="1"/>
  <c r="G246" i="49"/>
  <c r="J246" i="49"/>
  <c r="J245" i="49" s="1"/>
  <c r="I246" i="49"/>
  <c r="I245" i="49" s="1"/>
  <c r="J243" i="53"/>
  <c r="N243" i="49" s="1"/>
  <c r="J244" i="49"/>
  <c r="J243" i="49" s="1"/>
  <c r="I244" i="49"/>
  <c r="I243" i="49" s="1"/>
  <c r="M244" i="49"/>
  <c r="M243" i="49" s="1"/>
  <c r="H244" i="49"/>
  <c r="H243" i="49" s="1"/>
  <c r="K244" i="49"/>
  <c r="K243" i="49" s="1"/>
  <c r="G244" i="49"/>
  <c r="J241" i="53"/>
  <c r="N241" i="49" s="1"/>
  <c r="M242" i="49"/>
  <c r="M241" i="49" s="1"/>
  <c r="H242" i="49"/>
  <c r="H241" i="49" s="1"/>
  <c r="K242" i="49"/>
  <c r="K241" i="49" s="1"/>
  <c r="G242" i="49"/>
  <c r="J242" i="49"/>
  <c r="J241" i="49" s="1"/>
  <c r="I242" i="49"/>
  <c r="I241" i="49" s="1"/>
  <c r="J239" i="53"/>
  <c r="N239" i="49" s="1"/>
  <c r="J240" i="49"/>
  <c r="J239" i="49" s="1"/>
  <c r="I240" i="49"/>
  <c r="I239" i="49" s="1"/>
  <c r="M240" i="49"/>
  <c r="M239" i="49" s="1"/>
  <c r="H240" i="49"/>
  <c r="H239" i="49" s="1"/>
  <c r="K240" i="49"/>
  <c r="K239" i="49" s="1"/>
  <c r="G240" i="49"/>
  <c r="J236" i="53"/>
  <c r="N236" i="49" s="1"/>
  <c r="M237" i="49"/>
  <c r="M236" i="49" s="1"/>
  <c r="H237" i="49"/>
  <c r="H236" i="49" s="1"/>
  <c r="K237" i="49"/>
  <c r="K236" i="49" s="1"/>
  <c r="G237" i="49"/>
  <c r="J237" i="49"/>
  <c r="J236" i="49" s="1"/>
  <c r="I237" i="49"/>
  <c r="I236" i="49" s="1"/>
  <c r="J235" i="49"/>
  <c r="I235" i="49"/>
  <c r="M235" i="49"/>
  <c r="H235" i="49"/>
  <c r="K235" i="49"/>
  <c r="G235" i="49"/>
  <c r="M234" i="49"/>
  <c r="H234" i="49"/>
  <c r="K234" i="49"/>
  <c r="G234" i="49"/>
  <c r="J234" i="49"/>
  <c r="I234" i="49"/>
  <c r="J233" i="49"/>
  <c r="I233" i="49"/>
  <c r="M233" i="49"/>
  <c r="M232" i="49" s="1"/>
  <c r="H233" i="49"/>
  <c r="H232" i="49" s="1"/>
  <c r="K233" i="49"/>
  <c r="K232" i="49" s="1"/>
  <c r="G233" i="49"/>
  <c r="J230" i="53"/>
  <c r="N230" i="49" s="1"/>
  <c r="M231" i="49"/>
  <c r="M230" i="49" s="1"/>
  <c r="H231" i="49"/>
  <c r="H230" i="49" s="1"/>
  <c r="K231" i="49"/>
  <c r="K230" i="49" s="1"/>
  <c r="G231" i="49"/>
  <c r="J231" i="49"/>
  <c r="J230" i="49" s="1"/>
  <c r="I231" i="49"/>
  <c r="I230" i="49" s="1"/>
  <c r="M229" i="49"/>
  <c r="H229" i="49"/>
  <c r="K229" i="49"/>
  <c r="G229" i="49"/>
  <c r="J229" i="49"/>
  <c r="I229" i="49"/>
  <c r="J227" i="53"/>
  <c r="M228" i="49"/>
  <c r="M227" i="49" s="1"/>
  <c r="H228" i="49"/>
  <c r="H227" i="49" s="1"/>
  <c r="K228" i="49"/>
  <c r="K227" i="49" s="1"/>
  <c r="G228" i="49"/>
  <c r="J228" i="49"/>
  <c r="J227" i="49" s="1"/>
  <c r="I228" i="49"/>
  <c r="I227" i="49" s="1"/>
  <c r="J221" i="49"/>
  <c r="I221" i="49"/>
  <c r="M221" i="49"/>
  <c r="H221" i="49"/>
  <c r="K221" i="49"/>
  <c r="G221" i="49"/>
  <c r="M220" i="49"/>
  <c r="H220" i="49"/>
  <c r="K220" i="49"/>
  <c r="G220" i="49"/>
  <c r="J220" i="49"/>
  <c r="I220" i="49"/>
  <c r="J219" i="49"/>
  <c r="I219" i="49"/>
  <c r="M219" i="49"/>
  <c r="H219" i="49"/>
  <c r="K219" i="49"/>
  <c r="G219" i="49"/>
  <c r="M218" i="49"/>
  <c r="H218" i="49"/>
  <c r="K218" i="49"/>
  <c r="G218" i="49"/>
  <c r="J218" i="49"/>
  <c r="I218" i="49"/>
  <c r="K217" i="49"/>
  <c r="K216" i="49" s="1"/>
  <c r="G217" i="49"/>
  <c r="J217" i="49"/>
  <c r="I217" i="49"/>
  <c r="M217" i="49"/>
  <c r="H217" i="49"/>
  <c r="M215" i="49"/>
  <c r="H215" i="49"/>
  <c r="K215" i="49"/>
  <c r="G215" i="49"/>
  <c r="J215" i="49"/>
  <c r="I215" i="49"/>
  <c r="J214" i="49"/>
  <c r="I214" i="49"/>
  <c r="M214" i="49"/>
  <c r="H214" i="49"/>
  <c r="K214" i="49"/>
  <c r="G214" i="49"/>
  <c r="M213" i="49"/>
  <c r="M212" i="49" s="1"/>
  <c r="H213" i="49"/>
  <c r="H212" i="49" s="1"/>
  <c r="K213" i="49"/>
  <c r="K212" i="49" s="1"/>
  <c r="G213" i="49"/>
  <c r="J213" i="49"/>
  <c r="I213" i="49"/>
  <c r="J211" i="49"/>
  <c r="I211" i="49"/>
  <c r="M211" i="49"/>
  <c r="H211" i="49"/>
  <c r="K211" i="49"/>
  <c r="G211" i="49"/>
  <c r="M210" i="49"/>
  <c r="H210" i="49"/>
  <c r="K210" i="49"/>
  <c r="G210" i="49"/>
  <c r="J210" i="49"/>
  <c r="I210" i="49"/>
  <c r="K208" i="49"/>
  <c r="G208" i="49"/>
  <c r="J208" i="49"/>
  <c r="I208" i="49"/>
  <c r="M208" i="49"/>
  <c r="H208" i="49"/>
  <c r="I207" i="49"/>
  <c r="M207" i="49"/>
  <c r="H207" i="49"/>
  <c r="K207" i="49"/>
  <c r="G207" i="49"/>
  <c r="J207" i="49"/>
  <c r="K206" i="49"/>
  <c r="G206" i="49"/>
  <c r="J206" i="49"/>
  <c r="I206" i="49"/>
  <c r="M206" i="49"/>
  <c r="H206" i="49"/>
  <c r="I204" i="49"/>
  <c r="M204" i="49"/>
  <c r="H204" i="49"/>
  <c r="K204" i="49"/>
  <c r="G204" i="49"/>
  <c r="J204" i="49"/>
  <c r="K203" i="49"/>
  <c r="G203" i="49"/>
  <c r="J203" i="49"/>
  <c r="I203" i="49"/>
  <c r="M203" i="49"/>
  <c r="H203" i="49"/>
  <c r="I202" i="49"/>
  <c r="M202" i="49"/>
  <c r="H202" i="49"/>
  <c r="K202" i="49"/>
  <c r="G202" i="49"/>
  <c r="J202" i="49"/>
  <c r="K201" i="49"/>
  <c r="G201" i="49"/>
  <c r="J201" i="49"/>
  <c r="I201" i="49"/>
  <c r="M201" i="49"/>
  <c r="H201" i="49"/>
  <c r="K199" i="49"/>
  <c r="G199" i="49"/>
  <c r="J199" i="49"/>
  <c r="I199" i="49"/>
  <c r="M199" i="49"/>
  <c r="H199" i="49"/>
  <c r="K198" i="49"/>
  <c r="G198" i="49"/>
  <c r="J198" i="49"/>
  <c r="I198" i="49"/>
  <c r="M198" i="49"/>
  <c r="H198" i="49"/>
  <c r="K197" i="49"/>
  <c r="G197" i="49"/>
  <c r="J197" i="49"/>
  <c r="I197" i="49"/>
  <c r="M197" i="49"/>
  <c r="H197" i="49"/>
  <c r="J194" i="53"/>
  <c r="N194" i="49" s="1"/>
  <c r="K195" i="49"/>
  <c r="K194" i="49" s="1"/>
  <c r="G195" i="49"/>
  <c r="J195" i="49"/>
  <c r="J194" i="49" s="1"/>
  <c r="I195" i="49"/>
  <c r="I194" i="49" s="1"/>
  <c r="M195" i="49"/>
  <c r="M194" i="49" s="1"/>
  <c r="H195" i="49"/>
  <c r="H194" i="49" s="1"/>
  <c r="K191" i="49"/>
  <c r="K190" i="49" s="1"/>
  <c r="G191" i="49"/>
  <c r="J191" i="49"/>
  <c r="J190" i="49" s="1"/>
  <c r="I191" i="49"/>
  <c r="I190" i="49" s="1"/>
  <c r="M191" i="49"/>
  <c r="M190" i="49" s="1"/>
  <c r="H191" i="49"/>
  <c r="H190" i="49" s="1"/>
  <c r="J185" i="53"/>
  <c r="N185" i="49" s="1"/>
  <c r="K186" i="49"/>
  <c r="K185" i="49" s="1"/>
  <c r="G186" i="49"/>
  <c r="J186" i="49"/>
  <c r="J185" i="49" s="1"/>
  <c r="I186" i="49"/>
  <c r="I185" i="49" s="1"/>
  <c r="M186" i="49"/>
  <c r="M185" i="49" s="1"/>
  <c r="H186" i="49"/>
  <c r="H185" i="49" s="1"/>
  <c r="I182" i="49"/>
  <c r="M182" i="49"/>
  <c r="H182" i="49"/>
  <c r="K182" i="49"/>
  <c r="G182" i="49"/>
  <c r="J182" i="49"/>
  <c r="K181" i="49"/>
  <c r="G181" i="49"/>
  <c r="J181" i="49"/>
  <c r="I181" i="49"/>
  <c r="M181" i="49"/>
  <c r="H181" i="49"/>
  <c r="I180" i="49"/>
  <c r="M180" i="49"/>
  <c r="H180" i="49"/>
  <c r="K180" i="49"/>
  <c r="G180" i="49"/>
  <c r="J180" i="49"/>
  <c r="K179" i="49"/>
  <c r="G179" i="49"/>
  <c r="J179" i="49"/>
  <c r="I179" i="49"/>
  <c r="M179" i="49"/>
  <c r="H179" i="49"/>
  <c r="I178" i="49"/>
  <c r="M178" i="49"/>
  <c r="H178" i="49"/>
  <c r="K178" i="49"/>
  <c r="G178" i="49"/>
  <c r="J178" i="49"/>
  <c r="I175" i="49"/>
  <c r="M175" i="49"/>
  <c r="H175" i="49"/>
  <c r="K175" i="49"/>
  <c r="G175" i="49"/>
  <c r="J175" i="49"/>
  <c r="K174" i="49"/>
  <c r="G174" i="49"/>
  <c r="J174" i="49"/>
  <c r="I174" i="49"/>
  <c r="M174" i="49"/>
  <c r="H174" i="49"/>
  <c r="I173" i="49"/>
  <c r="M173" i="49"/>
  <c r="H173" i="49"/>
  <c r="K173" i="49"/>
  <c r="G173" i="49"/>
  <c r="J173" i="49"/>
  <c r="K172" i="49"/>
  <c r="G172" i="49"/>
  <c r="J172" i="49"/>
  <c r="I172" i="49"/>
  <c r="M172" i="49"/>
  <c r="H172" i="49"/>
  <c r="K170" i="49"/>
  <c r="G170" i="49"/>
  <c r="J170" i="49"/>
  <c r="I170" i="49"/>
  <c r="M170" i="49"/>
  <c r="H170" i="49"/>
  <c r="I169" i="49"/>
  <c r="M169" i="49"/>
  <c r="H169" i="49"/>
  <c r="K169" i="49"/>
  <c r="G169" i="49"/>
  <c r="J169" i="49"/>
  <c r="J165" i="53"/>
  <c r="N165" i="49" s="1"/>
  <c r="I166" i="49"/>
  <c r="I165" i="49" s="1"/>
  <c r="M166" i="49"/>
  <c r="M165" i="49" s="1"/>
  <c r="H166" i="49"/>
  <c r="H165" i="49" s="1"/>
  <c r="K166" i="49"/>
  <c r="K165" i="49" s="1"/>
  <c r="G166" i="49"/>
  <c r="J166" i="49"/>
  <c r="J165" i="49" s="1"/>
  <c r="I164" i="49"/>
  <c r="I163" i="49" s="1"/>
  <c r="M164" i="49"/>
  <c r="M163" i="49" s="1"/>
  <c r="H164" i="49"/>
  <c r="H163" i="49" s="1"/>
  <c r="K164" i="49"/>
  <c r="K163" i="49" s="1"/>
  <c r="G164" i="49"/>
  <c r="J164" i="49"/>
  <c r="J163" i="49" s="1"/>
  <c r="J163" i="53"/>
  <c r="N163" i="49" s="1"/>
  <c r="K162" i="49"/>
  <c r="K161" i="49" s="1"/>
  <c r="G162" i="49"/>
  <c r="J162" i="49"/>
  <c r="J161" i="49" s="1"/>
  <c r="I162" i="49"/>
  <c r="I161" i="49" s="1"/>
  <c r="M162" i="49"/>
  <c r="M161" i="49" s="1"/>
  <c r="H162" i="49"/>
  <c r="H161" i="49" s="1"/>
  <c r="J161" i="53"/>
  <c r="N161" i="49" s="1"/>
  <c r="J159" i="53"/>
  <c r="N159" i="49" s="1"/>
  <c r="I160" i="49"/>
  <c r="I159" i="49" s="1"/>
  <c r="M160" i="49"/>
  <c r="M159" i="49" s="1"/>
  <c r="H160" i="49"/>
  <c r="H159" i="49" s="1"/>
  <c r="K160" i="49"/>
  <c r="K159" i="49" s="1"/>
  <c r="G160" i="49"/>
  <c r="J160" i="49"/>
  <c r="J159" i="49" s="1"/>
  <c r="J157" i="53"/>
  <c r="N157" i="49" s="1"/>
  <c r="K158" i="49"/>
  <c r="K157" i="49" s="1"/>
  <c r="G158" i="49"/>
  <c r="J158" i="49"/>
  <c r="J157" i="49" s="1"/>
  <c r="I158" i="49"/>
  <c r="I157" i="49" s="1"/>
  <c r="M158" i="49"/>
  <c r="M157" i="49" s="1"/>
  <c r="H158" i="49"/>
  <c r="H157" i="49" s="1"/>
  <c r="J155" i="53"/>
  <c r="N155" i="49" s="1"/>
  <c r="I156" i="49"/>
  <c r="I155" i="49" s="1"/>
  <c r="M156" i="49"/>
  <c r="M155" i="49" s="1"/>
  <c r="H156" i="49"/>
  <c r="H155" i="49" s="1"/>
  <c r="K156" i="49"/>
  <c r="K155" i="49" s="1"/>
  <c r="G156" i="49"/>
  <c r="J156" i="49"/>
  <c r="J155" i="49" s="1"/>
  <c r="J153" i="53"/>
  <c r="N153" i="49" s="1"/>
  <c r="K154" i="49"/>
  <c r="K153" i="49" s="1"/>
  <c r="G154" i="49"/>
  <c r="J154" i="49"/>
  <c r="J153" i="49" s="1"/>
  <c r="I154" i="49"/>
  <c r="I153" i="49" s="1"/>
  <c r="M154" i="49"/>
  <c r="M153" i="49" s="1"/>
  <c r="H154" i="49"/>
  <c r="H153" i="49" s="1"/>
  <c r="J151" i="53"/>
  <c r="N151" i="49" s="1"/>
  <c r="I152" i="49"/>
  <c r="I151" i="49" s="1"/>
  <c r="M152" i="49"/>
  <c r="M151" i="49" s="1"/>
  <c r="H152" i="49"/>
  <c r="H151" i="49" s="1"/>
  <c r="K152" i="49"/>
  <c r="K151" i="49" s="1"/>
  <c r="G152" i="49"/>
  <c r="J152" i="49"/>
  <c r="J151" i="49" s="1"/>
  <c r="J149" i="53"/>
  <c r="N149" i="49" s="1"/>
  <c r="K150" i="49"/>
  <c r="K149" i="49" s="1"/>
  <c r="G150" i="49"/>
  <c r="J150" i="49"/>
  <c r="J149" i="49" s="1"/>
  <c r="I150" i="49"/>
  <c r="I149" i="49" s="1"/>
  <c r="M150" i="49"/>
  <c r="M149" i="49" s="1"/>
  <c r="H150" i="49"/>
  <c r="H149" i="49" s="1"/>
  <c r="J146" i="53"/>
  <c r="N146" i="49" s="1"/>
  <c r="K147" i="49"/>
  <c r="K146" i="49" s="1"/>
  <c r="G147" i="49"/>
  <c r="J147" i="49"/>
  <c r="J146" i="49" s="1"/>
  <c r="I147" i="49"/>
  <c r="I146" i="49" s="1"/>
  <c r="M147" i="49"/>
  <c r="M146" i="49" s="1"/>
  <c r="H147" i="49"/>
  <c r="H146" i="49" s="1"/>
  <c r="J144" i="53"/>
  <c r="N144" i="49" s="1"/>
  <c r="K145" i="49"/>
  <c r="K144" i="49" s="1"/>
  <c r="G145" i="49"/>
  <c r="J145" i="49"/>
  <c r="J144" i="49" s="1"/>
  <c r="I145" i="49"/>
  <c r="I144" i="49" s="1"/>
  <c r="M145" i="49"/>
  <c r="M144" i="49" s="1"/>
  <c r="H145" i="49"/>
  <c r="H144" i="49" s="1"/>
  <c r="J142" i="53"/>
  <c r="N142" i="49" s="1"/>
  <c r="I143" i="49"/>
  <c r="I142" i="49" s="1"/>
  <c r="M143" i="49"/>
  <c r="M142" i="49" s="1"/>
  <c r="H143" i="49"/>
  <c r="H142" i="49" s="1"/>
  <c r="K143" i="49"/>
  <c r="K142" i="49" s="1"/>
  <c r="G143" i="49"/>
  <c r="J143" i="49"/>
  <c r="J142" i="49" s="1"/>
  <c r="J140" i="53"/>
  <c r="N140" i="49" s="1"/>
  <c r="I141" i="49"/>
  <c r="I140" i="49" s="1"/>
  <c r="M141" i="49"/>
  <c r="M140" i="49" s="1"/>
  <c r="H141" i="49"/>
  <c r="H140" i="49" s="1"/>
  <c r="K141" i="49"/>
  <c r="K140" i="49" s="1"/>
  <c r="G141" i="49"/>
  <c r="J141" i="49"/>
  <c r="J140" i="49" s="1"/>
  <c r="J138" i="53"/>
  <c r="N138" i="49" s="1"/>
  <c r="I139" i="49"/>
  <c r="I138" i="49" s="1"/>
  <c r="M139" i="49"/>
  <c r="M138" i="49" s="1"/>
  <c r="H139" i="49"/>
  <c r="H138" i="49" s="1"/>
  <c r="K139" i="49"/>
  <c r="K138" i="49" s="1"/>
  <c r="G139" i="49"/>
  <c r="J139" i="49"/>
  <c r="J138" i="49" s="1"/>
  <c r="K137" i="49"/>
  <c r="G137" i="49"/>
  <c r="J137" i="49"/>
  <c r="I137" i="49"/>
  <c r="M137" i="49"/>
  <c r="H137" i="49"/>
  <c r="I136" i="49"/>
  <c r="M136" i="49"/>
  <c r="H136" i="49"/>
  <c r="K136" i="49"/>
  <c r="G136" i="49"/>
  <c r="J136" i="49"/>
  <c r="K134" i="49"/>
  <c r="G134" i="49"/>
  <c r="J134" i="49"/>
  <c r="I134" i="49"/>
  <c r="M134" i="49"/>
  <c r="H134" i="49"/>
  <c r="K135" i="49"/>
  <c r="G135" i="49"/>
  <c r="J135" i="49"/>
  <c r="I135" i="49"/>
  <c r="M135" i="49"/>
  <c r="H135" i="49"/>
  <c r="K133" i="49"/>
  <c r="G133" i="49"/>
  <c r="J133" i="49"/>
  <c r="I133" i="49"/>
  <c r="M133" i="49"/>
  <c r="H133" i="49"/>
  <c r="J130" i="53"/>
  <c r="N130" i="49" s="1"/>
  <c r="I131" i="49"/>
  <c r="I130" i="49" s="1"/>
  <c r="M131" i="49"/>
  <c r="M130" i="49" s="1"/>
  <c r="H131" i="49"/>
  <c r="H130" i="49" s="1"/>
  <c r="K131" i="49"/>
  <c r="K130" i="49" s="1"/>
  <c r="G131" i="49"/>
  <c r="J131" i="49"/>
  <c r="J130" i="49" s="1"/>
  <c r="J128" i="53"/>
  <c r="N128" i="49" s="1"/>
  <c r="K129" i="49"/>
  <c r="K128" i="49" s="1"/>
  <c r="G129" i="49"/>
  <c r="J129" i="49"/>
  <c r="J128" i="49" s="1"/>
  <c r="I129" i="49"/>
  <c r="I128" i="49" s="1"/>
  <c r="M129" i="49"/>
  <c r="M128" i="49" s="1"/>
  <c r="H129" i="49"/>
  <c r="H128" i="49" s="1"/>
  <c r="I126" i="49"/>
  <c r="I125" i="49" s="1"/>
  <c r="M126" i="49"/>
  <c r="M125" i="49" s="1"/>
  <c r="H126" i="49"/>
  <c r="H125" i="49" s="1"/>
  <c r="K126" i="49"/>
  <c r="K125" i="49" s="1"/>
  <c r="G126" i="49"/>
  <c r="J126" i="49"/>
  <c r="J125" i="49" s="1"/>
  <c r="J125" i="53"/>
  <c r="N125" i="49" s="1"/>
  <c r="K124" i="49"/>
  <c r="K123" i="49" s="1"/>
  <c r="G124" i="49"/>
  <c r="J124" i="49"/>
  <c r="J123" i="49" s="1"/>
  <c r="I124" i="49"/>
  <c r="I123" i="49" s="1"/>
  <c r="M124" i="49"/>
  <c r="M123" i="49" s="1"/>
  <c r="H124" i="49"/>
  <c r="H123" i="49" s="1"/>
  <c r="J123" i="53"/>
  <c r="N123" i="49" s="1"/>
  <c r="I122" i="49"/>
  <c r="I121" i="49" s="1"/>
  <c r="M122" i="49"/>
  <c r="M121" i="49" s="1"/>
  <c r="H122" i="49"/>
  <c r="H121" i="49" s="1"/>
  <c r="K122" i="49"/>
  <c r="K121" i="49" s="1"/>
  <c r="G122" i="49"/>
  <c r="J122" i="49"/>
  <c r="J121" i="49" s="1"/>
  <c r="K120" i="49"/>
  <c r="K119" i="49" s="1"/>
  <c r="G120" i="49"/>
  <c r="J120" i="49"/>
  <c r="J119" i="49" s="1"/>
  <c r="I120" i="49"/>
  <c r="I119" i="49" s="1"/>
  <c r="M120" i="49"/>
  <c r="M119" i="49" s="1"/>
  <c r="H120" i="49"/>
  <c r="H119" i="49" s="1"/>
  <c r="I117" i="49"/>
  <c r="I116" i="49" s="1"/>
  <c r="M117" i="49"/>
  <c r="M116" i="49" s="1"/>
  <c r="H117" i="49"/>
  <c r="H116" i="49" s="1"/>
  <c r="K117" i="49"/>
  <c r="K116" i="49" s="1"/>
  <c r="G117" i="49"/>
  <c r="J117" i="49"/>
  <c r="J116" i="49" s="1"/>
  <c r="J116" i="53"/>
  <c r="N116" i="49" s="1"/>
  <c r="J114" i="53"/>
  <c r="N114" i="49" s="1"/>
  <c r="K115" i="49"/>
  <c r="K114" i="49" s="1"/>
  <c r="G115" i="49"/>
  <c r="J115" i="49"/>
  <c r="J114" i="49" s="1"/>
  <c r="I115" i="49"/>
  <c r="I114" i="49" s="1"/>
  <c r="M115" i="49"/>
  <c r="M114" i="49" s="1"/>
  <c r="H115" i="49"/>
  <c r="H114" i="49" s="1"/>
  <c r="J111" i="53"/>
  <c r="N111" i="49" s="1"/>
  <c r="I112" i="49"/>
  <c r="I111" i="49" s="1"/>
  <c r="M112" i="49"/>
  <c r="M111" i="49" s="1"/>
  <c r="H112" i="49"/>
  <c r="H111" i="49" s="1"/>
  <c r="K112" i="49"/>
  <c r="K111" i="49" s="1"/>
  <c r="G112" i="49"/>
  <c r="J112" i="49"/>
  <c r="J111" i="49" s="1"/>
  <c r="J109" i="53"/>
  <c r="K110" i="49"/>
  <c r="K109" i="49" s="1"/>
  <c r="K108" i="49" s="1"/>
  <c r="G110" i="49"/>
  <c r="J110" i="49"/>
  <c r="J109" i="49" s="1"/>
  <c r="J108" i="49" s="1"/>
  <c r="I110" i="49"/>
  <c r="I109" i="49" s="1"/>
  <c r="M110" i="49"/>
  <c r="M109" i="49" s="1"/>
  <c r="H110" i="49"/>
  <c r="H109" i="49" s="1"/>
  <c r="J106" i="53"/>
  <c r="N106" i="49" s="1"/>
  <c r="I107" i="49"/>
  <c r="I106" i="49" s="1"/>
  <c r="M107" i="49"/>
  <c r="M106" i="49" s="1"/>
  <c r="H107" i="49"/>
  <c r="H106" i="49" s="1"/>
  <c r="K107" i="49"/>
  <c r="K106" i="49" s="1"/>
  <c r="G107" i="49"/>
  <c r="J107" i="49"/>
  <c r="J106" i="49" s="1"/>
  <c r="J104" i="53"/>
  <c r="N104" i="49" s="1"/>
  <c r="K105" i="49"/>
  <c r="K104" i="49" s="1"/>
  <c r="G105" i="49"/>
  <c r="J105" i="49"/>
  <c r="J104" i="49" s="1"/>
  <c r="I105" i="49"/>
  <c r="I104" i="49" s="1"/>
  <c r="M105" i="49"/>
  <c r="M104" i="49" s="1"/>
  <c r="H105" i="49"/>
  <c r="H104" i="49" s="1"/>
  <c r="I103" i="49"/>
  <c r="M103" i="49"/>
  <c r="H103" i="49"/>
  <c r="K103" i="49"/>
  <c r="G103" i="49"/>
  <c r="J103" i="49"/>
  <c r="K102" i="49"/>
  <c r="G102" i="49"/>
  <c r="J102" i="49"/>
  <c r="I102" i="49"/>
  <c r="M102" i="49"/>
  <c r="H102" i="49"/>
  <c r="J99" i="53"/>
  <c r="N99" i="49" s="1"/>
  <c r="I100" i="49"/>
  <c r="I99" i="49" s="1"/>
  <c r="M100" i="49"/>
  <c r="M99" i="49" s="1"/>
  <c r="H100" i="49"/>
  <c r="H99" i="49" s="1"/>
  <c r="K100" i="49"/>
  <c r="K99" i="49" s="1"/>
  <c r="G100" i="49"/>
  <c r="J100" i="49"/>
  <c r="J99" i="49" s="1"/>
  <c r="J97" i="53"/>
  <c r="N97" i="49" s="1"/>
  <c r="K98" i="49"/>
  <c r="K97" i="49" s="1"/>
  <c r="G98" i="49"/>
  <c r="J98" i="49"/>
  <c r="J97" i="49" s="1"/>
  <c r="I98" i="49"/>
  <c r="I97" i="49" s="1"/>
  <c r="M98" i="49"/>
  <c r="M97" i="49" s="1"/>
  <c r="H98" i="49"/>
  <c r="H97" i="49" s="1"/>
  <c r="J95" i="53"/>
  <c r="N95" i="49" s="1"/>
  <c r="J96" i="49"/>
  <c r="J95" i="49" s="1"/>
  <c r="I96" i="49"/>
  <c r="I95" i="49" s="1"/>
  <c r="M96" i="49"/>
  <c r="M95" i="49" s="1"/>
  <c r="H96" i="49"/>
  <c r="H95" i="49" s="1"/>
  <c r="K96" i="49"/>
  <c r="K95" i="49" s="1"/>
  <c r="G96" i="49"/>
  <c r="J93" i="53"/>
  <c r="N93" i="49" s="1"/>
  <c r="K94" i="49"/>
  <c r="K93" i="49" s="1"/>
  <c r="G94" i="49"/>
  <c r="J94" i="49"/>
  <c r="J93" i="49" s="1"/>
  <c r="I94" i="49"/>
  <c r="I93" i="49" s="1"/>
  <c r="M94" i="49"/>
  <c r="M93" i="49" s="1"/>
  <c r="H94" i="49"/>
  <c r="H93" i="49" s="1"/>
  <c r="L387" i="49"/>
  <c r="L304" i="49"/>
  <c r="I65" i="53"/>
  <c r="G276" i="53"/>
  <c r="I20" i="53"/>
  <c r="H49" i="53"/>
  <c r="G65" i="53"/>
  <c r="J52" i="53"/>
  <c r="I49" i="53"/>
  <c r="H65" i="53"/>
  <c r="I226" i="53"/>
  <c r="J468" i="53"/>
  <c r="N468" i="49" s="1"/>
  <c r="J232" i="53"/>
  <c r="N232" i="49" s="1"/>
  <c r="H362" i="53"/>
  <c r="J277" i="53"/>
  <c r="J347" i="53"/>
  <c r="N347" i="49" s="1"/>
  <c r="J355" i="53"/>
  <c r="N355" i="49" s="1"/>
  <c r="L422" i="49"/>
  <c r="L167" i="49"/>
  <c r="L276" i="49"/>
  <c r="L260" i="49"/>
  <c r="L362" i="49"/>
  <c r="L238" i="49"/>
  <c r="L440" i="49"/>
  <c r="G148" i="53"/>
  <c r="G167" i="53"/>
  <c r="J216" i="53"/>
  <c r="N216" i="49" s="1"/>
  <c r="J369" i="53"/>
  <c r="N369" i="49" s="1"/>
  <c r="L394" i="49"/>
  <c r="L72" i="49"/>
  <c r="G90" i="53"/>
  <c r="J132" i="53"/>
  <c r="I276" i="53"/>
  <c r="J168" i="53"/>
  <c r="N168" i="49" s="1"/>
  <c r="G187" i="53"/>
  <c r="J205" i="53"/>
  <c r="N205" i="49" s="1"/>
  <c r="G226" i="53"/>
  <c r="L113" i="49"/>
  <c r="L108" i="49"/>
  <c r="I148" i="53"/>
  <c r="I167" i="53"/>
  <c r="J212" i="53"/>
  <c r="N212" i="49" s="1"/>
  <c r="H226" i="53"/>
  <c r="I304" i="53"/>
  <c r="J351" i="53"/>
  <c r="G362" i="53"/>
  <c r="J365" i="53"/>
  <c r="J374" i="53"/>
  <c r="G127" i="53"/>
  <c r="G10" i="49"/>
  <c r="G14" i="49" s="1"/>
  <c r="F13" i="52"/>
  <c r="F30" i="52" s="1"/>
  <c r="G21" i="52" s="1"/>
  <c r="L465" i="49"/>
  <c r="L431" i="49"/>
  <c r="H496" i="53"/>
  <c r="H484" i="53" s="1"/>
  <c r="L148" i="49"/>
  <c r="L49" i="49"/>
  <c r="L378" i="49"/>
  <c r="L325" i="49"/>
  <c r="L320" i="49"/>
  <c r="L265" i="49"/>
  <c r="L247" i="49"/>
  <c r="G20" i="53"/>
  <c r="C5" i="59" s="1"/>
  <c r="J75" i="53"/>
  <c r="J200" i="53"/>
  <c r="N200" i="49" s="1"/>
  <c r="J283" i="53"/>
  <c r="N283" i="49" s="1"/>
  <c r="J287" i="53"/>
  <c r="N287" i="49" s="1"/>
  <c r="H460" i="53"/>
  <c r="G465" i="53"/>
  <c r="I465" i="53"/>
  <c r="L485" i="49"/>
  <c r="L411" i="49"/>
  <c r="L346" i="49"/>
  <c r="L127" i="49"/>
  <c r="H403" i="53"/>
  <c r="L509" i="49"/>
  <c r="L118" i="49"/>
  <c r="J21" i="53"/>
  <c r="J42" i="53"/>
  <c r="N42" i="49" s="1"/>
  <c r="J69" i="53"/>
  <c r="J101" i="53"/>
  <c r="N101" i="49" s="1"/>
  <c r="J196" i="53"/>
  <c r="N196" i="49" s="1"/>
  <c r="G238" i="53"/>
  <c r="I238" i="53"/>
  <c r="I247" i="53"/>
  <c r="I265" i="53"/>
  <c r="G346" i="53"/>
  <c r="I346" i="53"/>
  <c r="G460" i="53"/>
  <c r="J477" i="53"/>
  <c r="L460" i="49"/>
  <c r="L90" i="49"/>
  <c r="L80" i="49"/>
  <c r="L20" i="49"/>
  <c r="L496" i="49"/>
  <c r="L403" i="49"/>
  <c r="I90" i="53"/>
  <c r="G108" i="53"/>
  <c r="G325" i="53"/>
  <c r="I325" i="53"/>
  <c r="H346" i="53"/>
  <c r="N50" i="49" l="1"/>
  <c r="J49" i="53"/>
  <c r="N49" i="49" s="1"/>
  <c r="J20" i="53"/>
  <c r="F224" i="58"/>
  <c r="F17" i="58" s="1"/>
  <c r="H319" i="58"/>
  <c r="J447" i="53"/>
  <c r="J304" i="53"/>
  <c r="N304" i="49" s="1"/>
  <c r="N412" i="49"/>
  <c r="J411" i="53"/>
  <c r="N277" i="49"/>
  <c r="J276" i="53"/>
  <c r="N434" i="49"/>
  <c r="J431" i="53"/>
  <c r="N227" i="49"/>
  <c r="J226" i="53"/>
  <c r="N226" i="49" s="1"/>
  <c r="N337" i="49"/>
  <c r="J325" i="53"/>
  <c r="N325" i="49" s="1"/>
  <c r="N85" i="49"/>
  <c r="I410" i="53"/>
  <c r="G410" i="53"/>
  <c r="L410" i="49"/>
  <c r="H410" i="53"/>
  <c r="J447" i="49"/>
  <c r="M447" i="49"/>
  <c r="N448" i="49"/>
  <c r="N313" i="49"/>
  <c r="K447" i="49"/>
  <c r="I447" i="49"/>
  <c r="H447" i="49"/>
  <c r="G313" i="49"/>
  <c r="I313" i="49"/>
  <c r="K313" i="49"/>
  <c r="M313" i="49"/>
  <c r="H313" i="49"/>
  <c r="J313" i="49"/>
  <c r="H19" i="53"/>
  <c r="H69" i="49"/>
  <c r="I345" i="53"/>
  <c r="I320" i="49"/>
  <c r="K69" i="49"/>
  <c r="J176" i="53"/>
  <c r="J69" i="49"/>
  <c r="N28" i="49"/>
  <c r="I509" i="49"/>
  <c r="J362" i="53"/>
  <c r="N362" i="49" s="1"/>
  <c r="N365" i="49"/>
  <c r="I19" i="53"/>
  <c r="J65" i="53"/>
  <c r="N65" i="49" s="1"/>
  <c r="N69" i="49"/>
  <c r="J460" i="53"/>
  <c r="N460" i="49" s="1"/>
  <c r="J346" i="53"/>
  <c r="N346" i="49" s="1"/>
  <c r="N351" i="49"/>
  <c r="J394" i="53"/>
  <c r="N394" i="49" s="1"/>
  <c r="J118" i="53"/>
  <c r="N118" i="49" s="1"/>
  <c r="J440" i="53"/>
  <c r="N440" i="49" s="1"/>
  <c r="J403" i="53"/>
  <c r="N403" i="49" s="1"/>
  <c r="H345" i="53"/>
  <c r="J485" i="53"/>
  <c r="N485" i="49" s="1"/>
  <c r="J496" i="53"/>
  <c r="N496" i="49" s="1"/>
  <c r="J127" i="53"/>
  <c r="N127" i="49" s="1"/>
  <c r="N132" i="49"/>
  <c r="J72" i="53"/>
  <c r="N72" i="49" s="1"/>
  <c r="N75" i="49"/>
  <c r="J373" i="53"/>
  <c r="N373" i="49" s="1"/>
  <c r="N374" i="49"/>
  <c r="J387" i="53"/>
  <c r="N387" i="49" s="1"/>
  <c r="J108" i="53"/>
  <c r="N108" i="49" s="1"/>
  <c r="N109" i="49"/>
  <c r="H378" i="49"/>
  <c r="M387" i="49"/>
  <c r="J320" i="53"/>
  <c r="N320" i="49" s="1"/>
  <c r="N321" i="49"/>
  <c r="I283" i="49"/>
  <c r="H460" i="49"/>
  <c r="M320" i="49"/>
  <c r="H509" i="49"/>
  <c r="H496" i="49"/>
  <c r="I485" i="49"/>
  <c r="K440" i="49"/>
  <c r="J320" i="49"/>
  <c r="M283" i="49"/>
  <c r="I468" i="49"/>
  <c r="H468" i="49"/>
  <c r="J509" i="49"/>
  <c r="J460" i="49"/>
  <c r="H403" i="49"/>
  <c r="I394" i="49"/>
  <c r="K320" i="49"/>
  <c r="K468" i="49"/>
  <c r="K369" i="49"/>
  <c r="J465" i="53"/>
  <c r="N465" i="49" s="1"/>
  <c r="N477" i="49"/>
  <c r="N447" i="49"/>
  <c r="N454" i="49"/>
  <c r="H394" i="49"/>
  <c r="H387" i="49"/>
  <c r="K283" i="49"/>
  <c r="M294" i="49"/>
  <c r="I460" i="49"/>
  <c r="I440" i="49"/>
  <c r="J403" i="49"/>
  <c r="M403" i="49"/>
  <c r="I387" i="49"/>
  <c r="J468" i="49"/>
  <c r="M468" i="49"/>
  <c r="M369" i="49"/>
  <c r="J369" i="49"/>
  <c r="J283" i="49"/>
  <c r="I422" i="49"/>
  <c r="I378" i="49"/>
  <c r="M509" i="49"/>
  <c r="I496" i="49"/>
  <c r="M485" i="49"/>
  <c r="K485" i="49"/>
  <c r="H485" i="49"/>
  <c r="J485" i="49"/>
  <c r="M460" i="49"/>
  <c r="H440" i="49"/>
  <c r="J440" i="49"/>
  <c r="K403" i="49"/>
  <c r="I403" i="49"/>
  <c r="K387" i="49"/>
  <c r="H320" i="49"/>
  <c r="J238" i="53"/>
  <c r="N238" i="49" s="1"/>
  <c r="M496" i="49"/>
  <c r="J378" i="49"/>
  <c r="M378" i="49"/>
  <c r="I369" i="49"/>
  <c r="I69" i="49"/>
  <c r="I66" i="49"/>
  <c r="K509" i="49"/>
  <c r="H374" i="49"/>
  <c r="H373" i="49" s="1"/>
  <c r="K496" i="49"/>
  <c r="J496" i="49"/>
  <c r="M440" i="49"/>
  <c r="J394" i="49"/>
  <c r="M394" i="49"/>
  <c r="K394" i="49"/>
  <c r="J387" i="49"/>
  <c r="I355" i="49"/>
  <c r="M277" i="49"/>
  <c r="K294" i="49"/>
  <c r="H369" i="49"/>
  <c r="K378" i="49"/>
  <c r="M351" i="49"/>
  <c r="J477" i="49"/>
  <c r="I374" i="49"/>
  <c r="I373" i="49" s="1"/>
  <c r="I365" i="49"/>
  <c r="H365" i="49"/>
  <c r="K460" i="49"/>
  <c r="M347" i="49"/>
  <c r="J176" i="49"/>
  <c r="M176" i="49"/>
  <c r="G176" i="49"/>
  <c r="I176" i="49"/>
  <c r="K176" i="49"/>
  <c r="H176" i="49"/>
  <c r="H42" i="49"/>
  <c r="J260" i="53"/>
  <c r="N260" i="49" s="1"/>
  <c r="N261" i="49"/>
  <c r="N52" i="49"/>
  <c r="J29" i="49"/>
  <c r="J28" i="49" s="1"/>
  <c r="G29" i="49"/>
  <c r="I29" i="49"/>
  <c r="I28" i="49" s="1"/>
  <c r="M29" i="49"/>
  <c r="M28" i="49" s="1"/>
  <c r="H29" i="49"/>
  <c r="H28" i="49" s="1"/>
  <c r="K28" i="49"/>
  <c r="L19" i="49"/>
  <c r="H66" i="49"/>
  <c r="K66" i="49"/>
  <c r="J247" i="53"/>
  <c r="N247" i="49" s="1"/>
  <c r="G351" i="49"/>
  <c r="M477" i="49"/>
  <c r="G363" i="49"/>
  <c r="G505" i="49"/>
  <c r="G501" i="49"/>
  <c r="G494" i="49"/>
  <c r="G482" i="49"/>
  <c r="G461" i="49"/>
  <c r="G448" i="49"/>
  <c r="G436" i="49"/>
  <c r="G420" i="49"/>
  <c r="K355" i="49"/>
  <c r="H347" i="49"/>
  <c r="G323" i="49"/>
  <c r="G321" i="49"/>
  <c r="K75" i="49"/>
  <c r="K72" i="49" s="1"/>
  <c r="M75" i="49"/>
  <c r="M72" i="49" s="1"/>
  <c r="G73" i="49"/>
  <c r="J148" i="53"/>
  <c r="N148" i="49" s="1"/>
  <c r="H294" i="49"/>
  <c r="J422" i="49"/>
  <c r="G379" i="49"/>
  <c r="J378" i="53"/>
  <c r="N378" i="49" s="1"/>
  <c r="G91" i="49"/>
  <c r="G87" i="49"/>
  <c r="M69" i="49"/>
  <c r="H351" i="49"/>
  <c r="K351" i="49"/>
  <c r="J66" i="49"/>
  <c r="M66" i="49"/>
  <c r="G477" i="49"/>
  <c r="J374" i="49"/>
  <c r="J373" i="49" s="1"/>
  <c r="M374" i="49"/>
  <c r="M373" i="49" s="1"/>
  <c r="J365" i="49"/>
  <c r="M365" i="49"/>
  <c r="G50" i="49"/>
  <c r="G503" i="49"/>
  <c r="G490" i="49"/>
  <c r="G488" i="49"/>
  <c r="G466" i="49"/>
  <c r="G458" i="49"/>
  <c r="G443" i="49"/>
  <c r="G441" i="49"/>
  <c r="G406" i="49"/>
  <c r="G397" i="49"/>
  <c r="G388" i="49"/>
  <c r="M355" i="49"/>
  <c r="J355" i="49"/>
  <c r="J347" i="49"/>
  <c r="I347" i="49"/>
  <c r="I75" i="49"/>
  <c r="I72" i="49" s="1"/>
  <c r="J75" i="49"/>
  <c r="J72" i="49" s="1"/>
  <c r="I89" i="53"/>
  <c r="J113" i="53"/>
  <c r="N113" i="49" s="1"/>
  <c r="J265" i="53"/>
  <c r="N265" i="49" s="1"/>
  <c r="K277" i="49"/>
  <c r="G385" i="49"/>
  <c r="G381" i="49"/>
  <c r="G369" i="49"/>
  <c r="G69" i="49"/>
  <c r="I351" i="49"/>
  <c r="G66" i="49"/>
  <c r="G63" i="49"/>
  <c r="G510" i="49"/>
  <c r="J509" i="53"/>
  <c r="K477" i="49"/>
  <c r="G473" i="49"/>
  <c r="G374" i="49"/>
  <c r="G373" i="49" s="1"/>
  <c r="G365" i="49"/>
  <c r="G47" i="49"/>
  <c r="G486" i="49"/>
  <c r="G452" i="49"/>
  <c r="G445" i="49"/>
  <c r="G438" i="49"/>
  <c r="G408" i="49"/>
  <c r="G404" i="49"/>
  <c r="G399" i="49"/>
  <c r="G395" i="49"/>
  <c r="G390" i="49"/>
  <c r="G355" i="49"/>
  <c r="K347" i="49"/>
  <c r="G339" i="49"/>
  <c r="G75" i="49"/>
  <c r="H283" i="49"/>
  <c r="G383" i="49"/>
  <c r="G192" i="49"/>
  <c r="G188" i="49"/>
  <c r="J351" i="49"/>
  <c r="G512" i="49"/>
  <c r="I477" i="49"/>
  <c r="H477" i="49"/>
  <c r="G475" i="49"/>
  <c r="G471" i="49"/>
  <c r="K374" i="49"/>
  <c r="K373" i="49" s="1"/>
  <c r="K365" i="49"/>
  <c r="G360" i="49"/>
  <c r="G358" i="49"/>
  <c r="G302" i="49"/>
  <c r="G507" i="49"/>
  <c r="G499" i="49"/>
  <c r="G497" i="49"/>
  <c r="G492" i="49"/>
  <c r="G463" i="49"/>
  <c r="G456" i="49"/>
  <c r="G450" i="49"/>
  <c r="G429" i="49"/>
  <c r="G425" i="49"/>
  <c r="G401" i="49"/>
  <c r="G392" i="49"/>
  <c r="H355" i="49"/>
  <c r="G347" i="49"/>
  <c r="G333" i="49"/>
  <c r="H75" i="49"/>
  <c r="H72" i="49" s="1"/>
  <c r="G85" i="49"/>
  <c r="G83" i="49"/>
  <c r="K52" i="49"/>
  <c r="K49" i="49" s="1"/>
  <c r="M52" i="49"/>
  <c r="M49" i="49" s="1"/>
  <c r="I42" i="49"/>
  <c r="H52" i="49"/>
  <c r="H49" i="49" s="1"/>
  <c r="I52" i="49"/>
  <c r="I49" i="49" s="1"/>
  <c r="J52" i="49"/>
  <c r="J49" i="49" s="1"/>
  <c r="M42" i="49"/>
  <c r="K42" i="49"/>
  <c r="J42" i="49"/>
  <c r="G42" i="49"/>
  <c r="G40" i="49"/>
  <c r="G38" i="49"/>
  <c r="G454" i="49"/>
  <c r="I431" i="49"/>
  <c r="J422" i="53"/>
  <c r="G418" i="49"/>
  <c r="J411" i="49"/>
  <c r="G414" i="49"/>
  <c r="I108" i="49"/>
  <c r="I411" i="49"/>
  <c r="H108" i="49"/>
  <c r="H118" i="49"/>
  <c r="J118" i="49"/>
  <c r="I238" i="49"/>
  <c r="H422" i="49"/>
  <c r="K265" i="49"/>
  <c r="M411" i="49"/>
  <c r="M113" i="49"/>
  <c r="H431" i="49"/>
  <c r="I232" i="49"/>
  <c r="I226" i="49" s="1"/>
  <c r="J277" i="49"/>
  <c r="K287" i="49"/>
  <c r="H238" i="49"/>
  <c r="H411" i="49"/>
  <c r="K113" i="49"/>
  <c r="I113" i="49"/>
  <c r="J205" i="49"/>
  <c r="J212" i="49"/>
  <c r="J232" i="49"/>
  <c r="J226" i="49" s="1"/>
  <c r="I260" i="49"/>
  <c r="I287" i="49"/>
  <c r="H287" i="49"/>
  <c r="K411" i="49"/>
  <c r="M431" i="49"/>
  <c r="I196" i="49"/>
  <c r="I325" i="49"/>
  <c r="M132" i="49"/>
  <c r="M127" i="49" s="1"/>
  <c r="J196" i="49"/>
  <c r="M205" i="49"/>
  <c r="M226" i="49"/>
  <c r="I277" i="49"/>
  <c r="I294" i="49"/>
  <c r="I305" i="49"/>
  <c r="K422" i="49"/>
  <c r="M422" i="49"/>
  <c r="H101" i="49"/>
  <c r="H90" i="49" s="1"/>
  <c r="H113" i="49"/>
  <c r="I200" i="49"/>
  <c r="I247" i="49"/>
  <c r="H247" i="49"/>
  <c r="H260" i="49"/>
  <c r="H265" i="49"/>
  <c r="K305" i="49"/>
  <c r="H325" i="49"/>
  <c r="I101" i="49"/>
  <c r="I90" i="49" s="1"/>
  <c r="H148" i="49"/>
  <c r="M168" i="49"/>
  <c r="H200" i="49"/>
  <c r="H205" i="49"/>
  <c r="J260" i="49"/>
  <c r="J287" i="49"/>
  <c r="M287" i="49"/>
  <c r="I132" i="49"/>
  <c r="I127" i="49" s="1"/>
  <c r="G52" i="49"/>
  <c r="G434" i="49"/>
  <c r="K431" i="49"/>
  <c r="J431" i="49"/>
  <c r="G432" i="49"/>
  <c r="G427" i="49"/>
  <c r="G423" i="49"/>
  <c r="G468" i="49"/>
  <c r="G416" i="49"/>
  <c r="G412" i="49"/>
  <c r="G341" i="49"/>
  <c r="G337" i="49"/>
  <c r="M325" i="49"/>
  <c r="G335" i="49"/>
  <c r="K325" i="49"/>
  <c r="G331" i="49"/>
  <c r="J325" i="49"/>
  <c r="G328" i="49"/>
  <c r="G326" i="49"/>
  <c r="J305" i="49"/>
  <c r="H305" i="49"/>
  <c r="M305" i="49"/>
  <c r="G305" i="49"/>
  <c r="J294" i="49"/>
  <c r="G294" i="49"/>
  <c r="G287" i="49"/>
  <c r="G283" i="49"/>
  <c r="H277" i="49"/>
  <c r="G277" i="49"/>
  <c r="G274" i="49"/>
  <c r="J265" i="49"/>
  <c r="M265" i="49"/>
  <c r="G272" i="49"/>
  <c r="G270" i="49"/>
  <c r="I265" i="49"/>
  <c r="G268" i="49"/>
  <c r="G266" i="49"/>
  <c r="M260" i="49"/>
  <c r="K260" i="49"/>
  <c r="G263" i="49"/>
  <c r="G261" i="49"/>
  <c r="G258" i="49"/>
  <c r="G256" i="49"/>
  <c r="M247" i="49"/>
  <c r="G254" i="49"/>
  <c r="J247" i="49"/>
  <c r="G252" i="49"/>
  <c r="K247" i="49"/>
  <c r="G250" i="49"/>
  <c r="G248" i="49"/>
  <c r="J238" i="49"/>
  <c r="G245" i="49"/>
  <c r="G243" i="49"/>
  <c r="M238" i="49"/>
  <c r="K238" i="49"/>
  <c r="G241" i="49"/>
  <c r="G239" i="49"/>
  <c r="K226" i="49"/>
  <c r="G236" i="49"/>
  <c r="H226" i="49"/>
  <c r="G232" i="49"/>
  <c r="G230" i="49"/>
  <c r="G227" i="49"/>
  <c r="I216" i="49"/>
  <c r="J216" i="49"/>
  <c r="H216" i="49"/>
  <c r="M216" i="49"/>
  <c r="G216" i="49"/>
  <c r="I212" i="49"/>
  <c r="G212" i="49"/>
  <c r="K205" i="49"/>
  <c r="I205" i="49"/>
  <c r="G205" i="49"/>
  <c r="M200" i="49"/>
  <c r="K200" i="49"/>
  <c r="J200" i="49"/>
  <c r="G200" i="49"/>
  <c r="H196" i="49"/>
  <c r="M196" i="49"/>
  <c r="K196" i="49"/>
  <c r="G196" i="49"/>
  <c r="G194" i="49"/>
  <c r="G190" i="49"/>
  <c r="G185" i="49"/>
  <c r="K168" i="49"/>
  <c r="J168" i="49"/>
  <c r="I168" i="49"/>
  <c r="H168" i="49"/>
  <c r="G168" i="49"/>
  <c r="G165" i="49"/>
  <c r="M148" i="49"/>
  <c r="J148" i="49"/>
  <c r="G163" i="49"/>
  <c r="G161" i="49"/>
  <c r="I148" i="49"/>
  <c r="G159" i="49"/>
  <c r="G157" i="49"/>
  <c r="K148" i="49"/>
  <c r="G155" i="49"/>
  <c r="G153" i="49"/>
  <c r="G151" i="49"/>
  <c r="G149" i="49"/>
  <c r="G146" i="49"/>
  <c r="G144" i="49"/>
  <c r="G142" i="49"/>
  <c r="G140" i="49"/>
  <c r="G138" i="49"/>
  <c r="K132" i="49"/>
  <c r="K127" i="49" s="1"/>
  <c r="J132" i="49"/>
  <c r="J127" i="49" s="1"/>
  <c r="H132" i="49"/>
  <c r="H127" i="49" s="1"/>
  <c r="G132" i="49"/>
  <c r="G130" i="49"/>
  <c r="G128" i="49"/>
  <c r="G125" i="49"/>
  <c r="G123" i="49"/>
  <c r="I118" i="49"/>
  <c r="M118" i="49"/>
  <c r="K118" i="49"/>
  <c r="G121" i="49"/>
  <c r="G119" i="49"/>
  <c r="J113" i="49"/>
  <c r="G116" i="49"/>
  <c r="G114" i="49"/>
  <c r="G111" i="49"/>
  <c r="M108" i="49"/>
  <c r="G109" i="49"/>
  <c r="G106" i="49"/>
  <c r="J90" i="53"/>
  <c r="N90" i="49" s="1"/>
  <c r="G104" i="49"/>
  <c r="J101" i="49"/>
  <c r="J90" i="49" s="1"/>
  <c r="M101" i="49"/>
  <c r="M90" i="49" s="1"/>
  <c r="K101" i="49"/>
  <c r="K90" i="49" s="1"/>
  <c r="G101" i="49"/>
  <c r="G99" i="49"/>
  <c r="G97" i="49"/>
  <c r="G95" i="49"/>
  <c r="G93" i="49"/>
  <c r="L484" i="49"/>
  <c r="L225" i="49"/>
  <c r="G15" i="52"/>
  <c r="G25" i="52"/>
  <c r="J187" i="53"/>
  <c r="N187" i="49" s="1"/>
  <c r="G345" i="53"/>
  <c r="G225" i="53"/>
  <c r="L345" i="49"/>
  <c r="G89" i="53"/>
  <c r="G26" i="52"/>
  <c r="G20" i="52"/>
  <c r="G19" i="52" s="1"/>
  <c r="G12" i="52"/>
  <c r="G16" i="52"/>
  <c r="G28" i="52"/>
  <c r="G29" i="52"/>
  <c r="G24" i="52"/>
  <c r="G18" i="52"/>
  <c r="G27" i="52"/>
  <c r="G11" i="52"/>
  <c r="G17" i="52"/>
  <c r="I225" i="53"/>
  <c r="L89" i="49"/>
  <c r="H224" i="58" l="1"/>
  <c r="K20" i="49"/>
  <c r="J410" i="53"/>
  <c r="N410" i="49" s="1"/>
  <c r="N431" i="49"/>
  <c r="N176" i="49"/>
  <c r="J167" i="53"/>
  <c r="N411" i="49"/>
  <c r="G447" i="49"/>
  <c r="G325" i="49"/>
  <c r="H65" i="49"/>
  <c r="K65" i="49"/>
  <c r="J65" i="49"/>
  <c r="H18" i="53"/>
  <c r="I18" i="53"/>
  <c r="N20" i="49"/>
  <c r="K362" i="49"/>
  <c r="M362" i="49"/>
  <c r="J345" i="53"/>
  <c r="N345" i="49" s="1"/>
  <c r="J484" i="53"/>
  <c r="N484" i="49" s="1"/>
  <c r="N509" i="49"/>
  <c r="I465" i="49"/>
  <c r="I410" i="49" s="1"/>
  <c r="I484" i="49"/>
  <c r="H465" i="49"/>
  <c r="H410" i="49" s="1"/>
  <c r="H484" i="49"/>
  <c r="K465" i="49"/>
  <c r="K410" i="49" s="1"/>
  <c r="J362" i="49"/>
  <c r="M484" i="49"/>
  <c r="K484" i="49"/>
  <c r="J484" i="49"/>
  <c r="K276" i="49"/>
  <c r="M465" i="49"/>
  <c r="M410" i="49" s="1"/>
  <c r="I65" i="49"/>
  <c r="M276" i="49"/>
  <c r="J465" i="49"/>
  <c r="J410" i="49" s="1"/>
  <c r="I362" i="49"/>
  <c r="G304" i="49"/>
  <c r="G509" i="49"/>
  <c r="G90" i="49"/>
  <c r="G431" i="49"/>
  <c r="G49" i="49"/>
  <c r="K346" i="49"/>
  <c r="M346" i="49"/>
  <c r="H362" i="49"/>
  <c r="G465" i="49"/>
  <c r="G403" i="49"/>
  <c r="H20" i="49"/>
  <c r="I20" i="49"/>
  <c r="N422" i="49"/>
  <c r="G65" i="49"/>
  <c r="G378" i="49"/>
  <c r="G496" i="49"/>
  <c r="G394" i="49"/>
  <c r="I346" i="49"/>
  <c r="G387" i="49"/>
  <c r="J20" i="49"/>
  <c r="G485" i="49"/>
  <c r="J346" i="49"/>
  <c r="G72" i="49"/>
  <c r="G320" i="49"/>
  <c r="H346" i="49"/>
  <c r="G460" i="49"/>
  <c r="G362" i="49"/>
  <c r="G346" i="49"/>
  <c r="G440" i="49"/>
  <c r="M65" i="49"/>
  <c r="M20" i="49"/>
  <c r="M304" i="49"/>
  <c r="M167" i="49"/>
  <c r="I276" i="49"/>
  <c r="H276" i="49"/>
  <c r="H304" i="49"/>
  <c r="J276" i="49"/>
  <c r="I304" i="49"/>
  <c r="K304" i="49"/>
  <c r="J187" i="49"/>
  <c r="H187" i="49"/>
  <c r="J304" i="49"/>
  <c r="G422" i="49"/>
  <c r="K167" i="49"/>
  <c r="I187" i="49"/>
  <c r="J167" i="49"/>
  <c r="G411" i="49"/>
  <c r="G276" i="49"/>
  <c r="G265" i="49"/>
  <c r="G260" i="49"/>
  <c r="G247" i="49"/>
  <c r="G238" i="49"/>
  <c r="G226" i="49"/>
  <c r="M187" i="49"/>
  <c r="K187" i="49"/>
  <c r="G187" i="49"/>
  <c r="H167" i="49"/>
  <c r="I167" i="49"/>
  <c r="G167" i="49"/>
  <c r="G148" i="49"/>
  <c r="G127" i="49"/>
  <c r="G118" i="49"/>
  <c r="G113" i="49"/>
  <c r="G108" i="49"/>
  <c r="L18" i="49"/>
  <c r="G10" i="52"/>
  <c r="G9" i="52" s="1"/>
  <c r="G14" i="52"/>
  <c r="G13" i="52" s="1"/>
  <c r="G23" i="52"/>
  <c r="G22" i="52" s="1"/>
  <c r="N167" i="49" l="1"/>
  <c r="J89" i="53"/>
  <c r="N89" i="49" s="1"/>
  <c r="G410" i="49"/>
  <c r="M345" i="49"/>
  <c r="K345" i="49"/>
  <c r="J345" i="49"/>
  <c r="M225" i="49"/>
  <c r="K225" i="49"/>
  <c r="I345" i="49"/>
  <c r="H345" i="49"/>
  <c r="G345" i="49"/>
  <c r="G484" i="49"/>
  <c r="I225" i="49"/>
  <c r="M89" i="49"/>
  <c r="J89" i="49"/>
  <c r="H225" i="49"/>
  <c r="J225" i="49"/>
  <c r="H89" i="49"/>
  <c r="I89" i="49"/>
  <c r="K89" i="49"/>
  <c r="G225" i="49"/>
  <c r="G89" i="49"/>
  <c r="G30" i="52"/>
  <c r="G28" i="49" l="1"/>
  <c r="G20" i="49" s="1"/>
  <c r="N294" i="49"/>
  <c r="N276" i="49" l="1"/>
  <c r="J225" i="53"/>
  <c r="N225" i="49" l="1"/>
  <c r="M15" i="2" l="1"/>
  <c r="F17" i="2" l="1"/>
  <c r="G17" i="2"/>
  <c r="I17" i="2"/>
  <c r="H17" i="2"/>
  <c r="E28" i="2"/>
  <c r="I18" i="2" l="1"/>
  <c r="F18" i="2"/>
  <c r="G18" i="2"/>
  <c r="H18" i="2"/>
  <c r="I19" i="2"/>
  <c r="F19" i="2"/>
  <c r="H19" i="2"/>
  <c r="G19" i="2"/>
  <c r="G16" i="2"/>
  <c r="I16" i="2"/>
  <c r="H16" i="2"/>
  <c r="F16" i="2"/>
  <c r="F28" i="2"/>
  <c r="G28" i="2"/>
  <c r="I28" i="2"/>
  <c r="H28" i="2"/>
  <c r="F14" i="2" l="1"/>
  <c r="H14" i="2"/>
  <c r="I14" i="2"/>
  <c r="G14" i="2"/>
  <c r="G81" i="53"/>
  <c r="G80" i="53" s="1"/>
  <c r="E81" i="58"/>
  <c r="J82" i="53"/>
  <c r="J81" i="53" s="1"/>
  <c r="G19" i="53" l="1"/>
  <c r="G18" i="53" s="1"/>
  <c r="C7" i="59"/>
  <c r="C4" i="59" s="1"/>
  <c r="C3" i="59" s="1"/>
  <c r="J80" i="53"/>
  <c r="N81" i="49"/>
  <c r="N82" i="49"/>
  <c r="H81" i="58"/>
  <c r="E80" i="58"/>
  <c r="E79" i="58" s="1"/>
  <c r="E18" i="58" s="1"/>
  <c r="E17" i="58" s="1"/>
  <c r="J19" i="53" l="1"/>
  <c r="N80" i="49"/>
  <c r="K82" i="49"/>
  <c r="K81" i="49" s="1"/>
  <c r="K80" i="49" s="1"/>
  <c r="K19" i="49" s="1"/>
  <c r="K18" i="49" s="1"/>
  <c r="M82" i="49"/>
  <c r="M81" i="49" s="1"/>
  <c r="M80" i="49" s="1"/>
  <c r="M19" i="49" s="1"/>
  <c r="M18" i="49" s="1"/>
  <c r="J82" i="49"/>
  <c r="J81" i="49" s="1"/>
  <c r="J80" i="49" s="1"/>
  <c r="J19" i="49" s="1"/>
  <c r="J18" i="49" s="1"/>
  <c r="G82" i="49"/>
  <c r="G81" i="49" s="1"/>
  <c r="G80" i="49" s="1"/>
  <c r="G19" i="49" s="1"/>
  <c r="G18" i="49" s="1"/>
  <c r="I82" i="49"/>
  <c r="I81" i="49" s="1"/>
  <c r="I80" i="49" s="1"/>
  <c r="I19" i="49" s="1"/>
  <c r="I18" i="49" s="1"/>
  <c r="H82" i="49"/>
  <c r="H81" i="49" s="1"/>
  <c r="H80" i="49" s="1"/>
  <c r="H19" i="49" s="1"/>
  <c r="H18" i="49" s="1"/>
  <c r="H80" i="58"/>
  <c r="J18" i="53" l="1"/>
  <c r="L18" i="53" s="1"/>
  <c r="N19" i="49"/>
  <c r="H79" i="58"/>
  <c r="O109" i="49"/>
  <c r="O88" i="49"/>
  <c r="O390" i="49"/>
  <c r="O407" i="49"/>
  <c r="O494" i="49"/>
  <c r="O354" i="49"/>
  <c r="O128" i="49"/>
  <c r="O129" i="49"/>
  <c r="O125" i="49"/>
  <c r="O445" i="49"/>
  <c r="O489" i="49"/>
  <c r="O193" i="49"/>
  <c r="O51" i="49"/>
  <c r="O269" i="49"/>
  <c r="O115" i="49"/>
  <c r="O460" i="49"/>
  <c r="O468" i="49"/>
  <c r="O392" i="49"/>
  <c r="O185" i="49"/>
  <c r="O488" i="49"/>
  <c r="O493" i="49"/>
  <c r="O157" i="49"/>
  <c r="O131" i="49"/>
  <c r="O346" i="49"/>
  <c r="O263" i="49"/>
  <c r="O399" i="49"/>
  <c r="O340" i="49"/>
  <c r="O450" i="49"/>
  <c r="O381" i="49"/>
  <c r="O508" i="49"/>
  <c r="O70" i="49"/>
  <c r="O501" i="49"/>
  <c r="O364" i="49"/>
  <c r="O246" i="49"/>
  <c r="O272" i="49"/>
  <c r="O438" i="49"/>
  <c r="O393" i="49"/>
  <c r="O68" i="49"/>
  <c r="O509" i="49"/>
  <c r="O67" i="49"/>
  <c r="O356" i="49"/>
  <c r="O394" i="49"/>
  <c r="O430" i="49"/>
  <c r="O497" i="49"/>
  <c r="O257" i="49"/>
  <c r="O322" i="49"/>
  <c r="O98" i="49"/>
  <c r="O400" i="49"/>
  <c r="O117" i="49"/>
  <c r="O444" i="49"/>
  <c r="O229" i="49"/>
  <c r="O75" i="49"/>
  <c r="O498" i="49"/>
  <c r="O161" i="49"/>
  <c r="O452" i="49"/>
  <c r="O495" i="49"/>
  <c r="O91" i="49"/>
  <c r="O403" i="49"/>
  <c r="O437" i="49"/>
  <c r="O189" i="49"/>
  <c r="O502" i="49"/>
  <c r="O130" i="49"/>
  <c r="O347" i="49"/>
  <c r="O218" i="49"/>
  <c r="O397" i="49"/>
  <c r="O63" i="49"/>
  <c r="O507" i="49"/>
  <c r="O141" i="49"/>
  <c r="O391" i="49"/>
  <c r="O345" i="49"/>
  <c r="O453" i="49"/>
  <c r="O92" i="49"/>
  <c r="O386" i="49"/>
  <c r="O511" i="49"/>
  <c r="O426" i="49"/>
  <c r="O101" i="49"/>
  <c r="O201" i="49"/>
  <c r="O378" i="49"/>
  <c r="O377" i="49"/>
  <c r="O427" i="49"/>
  <c r="O471" i="49"/>
  <c r="O165" i="49"/>
  <c r="O143" i="49"/>
  <c r="O73" i="49"/>
  <c r="O267" i="49"/>
  <c r="O441" i="49"/>
  <c r="O382" i="49"/>
  <c r="O490" i="49"/>
  <c r="O473" i="49"/>
  <c r="O87" i="49"/>
  <c r="O113" i="49"/>
  <c r="O103" i="49"/>
  <c r="O97" i="49"/>
  <c r="O499" i="49"/>
  <c r="O500" i="49"/>
  <c r="O172" i="49"/>
  <c r="O387" i="49"/>
  <c r="O116" i="49"/>
  <c r="O255" i="49"/>
  <c r="O383" i="49"/>
  <c r="O114" i="49"/>
  <c r="O203" i="49"/>
  <c r="O150" i="49"/>
  <c r="O259" i="49"/>
  <c r="O510" i="49"/>
  <c r="O405" i="49"/>
  <c r="O486" i="49"/>
  <c r="O72" i="49"/>
  <c r="O470" i="49"/>
  <c r="O443" i="49"/>
  <c r="O395" i="49"/>
  <c r="O320" i="49"/>
  <c r="O492" i="49"/>
  <c r="O503" i="49"/>
  <c r="O464" i="49"/>
  <c r="O258" i="49"/>
  <c r="O496" i="49"/>
  <c r="O156" i="49"/>
  <c r="O483" i="49"/>
  <c r="O440" i="49"/>
  <c r="O369" i="49"/>
  <c r="O220" i="49"/>
  <c r="O372" i="49"/>
  <c r="O371" i="49"/>
  <c r="O76" i="49"/>
  <c r="O198" i="49"/>
  <c r="O380" i="49"/>
  <c r="O360" i="49"/>
  <c r="O451" i="49"/>
  <c r="O142" i="49"/>
  <c r="O476" i="49"/>
  <c r="O355" i="49"/>
  <c r="O370" i="49"/>
  <c r="O357" i="49"/>
  <c r="O303" i="49"/>
  <c r="O231" i="49"/>
  <c r="O428" i="49"/>
  <c r="O457" i="49"/>
  <c r="O78" i="49"/>
  <c r="O479" i="49"/>
  <c r="O429" i="49"/>
  <c r="O163" i="49"/>
  <c r="O256" i="49"/>
  <c r="O402" i="49"/>
  <c r="O71" i="49"/>
  <c r="O302" i="49"/>
  <c r="O358" i="49"/>
  <c r="O120" i="49"/>
  <c r="O398" i="49"/>
  <c r="O162" i="49"/>
  <c r="O373" i="49"/>
  <c r="O367" i="49"/>
  <c r="O168" i="49"/>
  <c r="O375" i="49"/>
  <c r="O219" i="49"/>
  <c r="O334" i="49"/>
  <c r="O474" i="49"/>
  <c r="O264" i="49"/>
  <c r="O271" i="49"/>
  <c r="O362" i="49"/>
  <c r="O145" i="49"/>
  <c r="O446" i="49"/>
  <c r="O202" i="49"/>
  <c r="O64" i="49"/>
  <c r="O351" i="49"/>
  <c r="O505" i="49"/>
  <c r="O140" i="49"/>
  <c r="O323" i="49"/>
  <c r="O401" i="49"/>
  <c r="O506" i="49"/>
  <c r="O166" i="49"/>
  <c r="O160" i="49"/>
  <c r="O243" i="49"/>
  <c r="O174" i="49"/>
  <c r="O396" i="49"/>
  <c r="O384" i="49"/>
  <c r="O123" i="49"/>
  <c r="O102" i="49"/>
  <c r="O124" i="49"/>
  <c r="O266" i="49"/>
  <c r="O112" i="49"/>
  <c r="O268" i="49"/>
  <c r="O217" i="49"/>
  <c r="O221" i="49"/>
  <c r="O170" i="49"/>
  <c r="O139" i="49"/>
  <c r="O365" i="49"/>
  <c r="O108" i="49"/>
  <c r="O481" i="49"/>
  <c r="O159" i="49"/>
  <c r="O77" i="49"/>
  <c r="O472" i="49"/>
  <c r="O69" i="49"/>
  <c r="O154" i="49"/>
  <c r="O462" i="49"/>
  <c r="O491" i="49"/>
  <c r="O110" i="49"/>
  <c r="O456" i="49"/>
  <c r="O352" i="49"/>
  <c r="O270" i="49"/>
  <c r="O404" i="49"/>
  <c r="O385" i="49"/>
  <c r="O66" i="49"/>
  <c r="O158" i="49"/>
  <c r="O359" i="49"/>
  <c r="O119" i="49"/>
  <c r="O138" i="49"/>
  <c r="O164" i="49"/>
  <c r="O449" i="49"/>
  <c r="O153" i="49"/>
  <c r="O482" i="49"/>
  <c r="O379" i="49"/>
  <c r="O512" i="49"/>
  <c r="O504" i="49"/>
  <c r="O230" i="49"/>
  <c r="O374" i="49"/>
  <c r="O487" i="49"/>
  <c r="O406" i="49"/>
  <c r="O442" i="49"/>
  <c r="O484" i="49"/>
  <c r="O389" i="49"/>
  <c r="O147" i="49"/>
  <c r="O353" i="49"/>
  <c r="O439" i="49"/>
  <c r="O485" i="49"/>
  <c r="O321" i="49"/>
  <c r="O146" i="49"/>
  <c r="O324" i="49"/>
  <c r="O461" i="49"/>
  <c r="O348" i="49"/>
  <c r="O469" i="49"/>
  <c r="O155" i="49"/>
  <c r="O175" i="49"/>
  <c r="O408" i="49"/>
  <c r="O363" i="49"/>
  <c r="O111" i="49"/>
  <c r="O171" i="49"/>
  <c r="O466" i="49"/>
  <c r="O409" i="49"/>
  <c r="O458" i="49"/>
  <c r="O169" i="49"/>
  <c r="O467" i="49"/>
  <c r="O368" i="49"/>
  <c r="O65" i="49"/>
  <c r="O126" i="49"/>
  <c r="O459" i="49"/>
  <c r="O349" i="49"/>
  <c r="O350" i="49"/>
  <c r="O199" i="49"/>
  <c r="O376" i="49"/>
  <c r="O237" i="49"/>
  <c r="O388" i="49"/>
  <c r="O173" i="49"/>
  <c r="O74" i="49"/>
  <c r="O448" i="49"/>
  <c r="O144" i="49"/>
  <c r="O204" i="49"/>
  <c r="O186" i="49"/>
  <c r="O366" i="49"/>
  <c r="O463" i="49"/>
  <c r="O513" i="49"/>
  <c r="O475" i="49"/>
  <c r="O480" i="49"/>
  <c r="O273" i="49"/>
  <c r="O79" i="49"/>
  <c r="O149" i="49"/>
  <c r="O361" i="49"/>
  <c r="K19" i="53" l="1"/>
  <c r="H18" i="58"/>
  <c r="N18" i="49"/>
  <c r="K437" i="53"/>
  <c r="K347" i="53"/>
  <c r="K310" i="53"/>
  <c r="K416" i="53"/>
  <c r="K74" i="53"/>
  <c r="K131" i="53"/>
  <c r="K425" i="53"/>
  <c r="K249" i="53"/>
  <c r="K222" i="53"/>
  <c r="K172" i="53"/>
  <c r="K219" i="53"/>
  <c r="K388" i="53"/>
  <c r="K48" i="53"/>
  <c r="K446" i="53"/>
  <c r="K255" i="53"/>
  <c r="K85" i="53"/>
  <c r="K248" i="53"/>
  <c r="K186" i="53"/>
  <c r="K123" i="53"/>
  <c r="K433" i="53"/>
  <c r="K70" i="53"/>
  <c r="K251" i="53"/>
  <c r="K215" i="53"/>
  <c r="K282" i="53"/>
  <c r="K486" i="53"/>
  <c r="K134" i="53"/>
  <c r="K170" i="53"/>
  <c r="K199" i="53"/>
  <c r="K35" i="53"/>
  <c r="K396" i="53"/>
  <c r="K407" i="53"/>
  <c r="K105" i="53"/>
  <c r="K83" i="53"/>
  <c r="K168" i="53"/>
  <c r="K263" i="53"/>
  <c r="K414" i="53"/>
  <c r="K204" i="53"/>
  <c r="K176" i="53"/>
  <c r="K379" i="53"/>
  <c r="K432" i="53"/>
  <c r="K93" i="53"/>
  <c r="K438" i="53"/>
  <c r="K58" i="53"/>
  <c r="K384" i="53"/>
  <c r="K24" i="53"/>
  <c r="K419" i="53"/>
  <c r="K317" i="53"/>
  <c r="K427" i="53"/>
  <c r="K270" i="53"/>
  <c r="K165" i="53"/>
  <c r="K233" i="53"/>
  <c r="K346" i="53"/>
  <c r="K61" i="53"/>
  <c r="K319" i="53"/>
  <c r="K52" i="53"/>
  <c r="K353" i="53"/>
  <c r="K167" i="53"/>
  <c r="K283" i="53"/>
  <c r="K103" i="53"/>
  <c r="K288" i="53"/>
  <c r="K156" i="53"/>
  <c r="K193" i="53"/>
  <c r="K220" i="53"/>
  <c r="K229" i="53"/>
  <c r="K287" i="53"/>
  <c r="K194" i="53"/>
  <c r="K96" i="53"/>
  <c r="K470" i="53"/>
  <c r="K205" i="53"/>
  <c r="K348" i="53"/>
  <c r="K260" i="53"/>
  <c r="K390" i="53"/>
  <c r="K383" i="53"/>
  <c r="K106" i="53"/>
  <c r="K100" i="53"/>
  <c r="K234" i="53"/>
  <c r="K207" i="53"/>
  <c r="K448" i="53"/>
  <c r="K509" i="53"/>
  <c r="K431" i="53"/>
  <c r="K232" i="53"/>
  <c r="K377" i="53"/>
  <c r="K337" i="53"/>
  <c r="K198" i="53"/>
  <c r="K118" i="53"/>
  <c r="K324" i="53"/>
  <c r="K468" i="53"/>
  <c r="K18" i="53"/>
  <c r="K420" i="53"/>
  <c r="K299" i="53"/>
  <c r="K406" i="53"/>
  <c r="K43" i="53"/>
  <c r="K166" i="53"/>
  <c r="K47" i="53"/>
  <c r="K99" i="53"/>
  <c r="K274" i="53"/>
  <c r="K151" i="53"/>
  <c r="K308" i="53"/>
  <c r="K333" i="53"/>
  <c r="K452" i="53"/>
  <c r="K145" i="53"/>
  <c r="K175" i="53"/>
  <c r="K280" i="53"/>
  <c r="K371" i="53"/>
  <c r="K34" i="53"/>
  <c r="K375" i="53"/>
  <c r="K109" i="53"/>
  <c r="K272" i="53"/>
  <c r="K111" i="53"/>
  <c r="K421" i="53"/>
  <c r="K36" i="53"/>
  <c r="K225" i="53"/>
  <c r="K250" i="53"/>
  <c r="K502" i="53"/>
  <c r="K339" i="53"/>
  <c r="K76" i="53"/>
  <c r="K101" i="53"/>
  <c r="K460" i="53"/>
  <c r="K279" i="53"/>
  <c r="K23" i="53"/>
  <c r="K192" i="53"/>
  <c r="K121" i="53"/>
  <c r="K334" i="53"/>
  <c r="K450" i="53"/>
  <c r="K428" i="53"/>
  <c r="K332" i="53"/>
  <c r="K78" i="53"/>
  <c r="K393" i="53"/>
  <c r="K56" i="53"/>
  <c r="K67" i="53"/>
  <c r="K366" i="53"/>
  <c r="K476" i="53"/>
  <c r="K474" i="53"/>
  <c r="K410" i="53"/>
  <c r="K463" i="53"/>
  <c r="K37" i="53"/>
  <c r="K183" i="53"/>
  <c r="K261" i="53"/>
  <c r="K104" i="53"/>
  <c r="K453" i="53"/>
  <c r="K276" i="53"/>
  <c r="K352" i="53"/>
  <c r="K84" i="53"/>
  <c r="K63" i="53"/>
  <c r="K435" i="53"/>
  <c r="K265" i="53"/>
  <c r="K44" i="53"/>
  <c r="K136" i="53"/>
  <c r="K296" i="53"/>
  <c r="K316" i="53"/>
  <c r="K457" i="53"/>
  <c r="K179" i="53"/>
  <c r="K110" i="53"/>
  <c r="K277" i="53"/>
  <c r="K417" i="53"/>
  <c r="K513" i="53"/>
  <c r="K246" i="53"/>
  <c r="K445" i="53"/>
  <c r="K503" i="53"/>
  <c r="K42" i="53"/>
  <c r="K325" i="53"/>
  <c r="K423" i="53"/>
  <c r="K53" i="53"/>
  <c r="K268" i="53"/>
  <c r="K315" i="53"/>
  <c r="K330" i="53"/>
  <c r="K49" i="53"/>
  <c r="K227" i="53"/>
  <c r="K228" i="53"/>
  <c r="K20" i="53"/>
  <c r="K356" i="53"/>
  <c r="K262" i="53"/>
  <c r="K378" i="53"/>
  <c r="K90" i="53"/>
  <c r="K426" i="53"/>
  <c r="K243" i="53"/>
  <c r="K75" i="53"/>
  <c r="K442" i="53"/>
  <c r="K102" i="53"/>
  <c r="K511" i="53"/>
  <c r="K301" i="53"/>
  <c r="K373" i="53"/>
  <c r="K321" i="53"/>
  <c r="K290" i="53"/>
  <c r="K231" i="53"/>
  <c r="K490" i="53"/>
  <c r="K66" i="53"/>
  <c r="K391" i="53"/>
  <c r="K266" i="53"/>
  <c r="K202" i="53"/>
  <c r="K27" i="53"/>
  <c r="K484" i="53"/>
  <c r="K132" i="53"/>
  <c r="K21" i="53"/>
  <c r="K455" i="53"/>
  <c r="K25" i="53"/>
  <c r="K256" i="53"/>
  <c r="K506" i="53"/>
  <c r="K50" i="53"/>
  <c r="K504" i="53"/>
  <c r="K147" i="53"/>
  <c r="K238" i="53"/>
  <c r="K281" i="53"/>
  <c r="K98" i="53"/>
  <c r="K174" i="53"/>
  <c r="K494" i="53"/>
  <c r="K305" i="53"/>
  <c r="K309" i="53"/>
  <c r="K451" i="53"/>
  <c r="K380" i="53"/>
  <c r="K429" i="53"/>
  <c r="K26" i="53"/>
  <c r="K133" i="53"/>
  <c r="K480" i="53"/>
  <c r="K454" i="53"/>
  <c r="K141" i="53"/>
  <c r="K241" i="53"/>
  <c r="K129" i="53"/>
  <c r="K362" i="53"/>
  <c r="K181" i="53"/>
  <c r="K303" i="53"/>
  <c r="K226" i="53"/>
  <c r="K394" i="53"/>
  <c r="K461" i="53"/>
  <c r="K40" i="53"/>
  <c r="K372" i="53"/>
  <c r="K191" i="53"/>
  <c r="K182" i="53"/>
  <c r="K331" i="53"/>
  <c r="K357" i="53"/>
  <c r="K439" i="53"/>
  <c r="K405" i="53"/>
  <c r="K342" i="53"/>
  <c r="K212" i="53"/>
  <c r="K355" i="53"/>
  <c r="K508" i="53"/>
  <c r="K177" i="53"/>
  <c r="K477" i="53"/>
  <c r="K149" i="53"/>
  <c r="K350" i="53"/>
  <c r="K488" i="53"/>
  <c r="K374" i="53"/>
  <c r="K392" i="53"/>
  <c r="K311" i="53"/>
  <c r="K72" i="53"/>
  <c r="K497" i="53"/>
  <c r="K214" i="53"/>
  <c r="K501" i="53"/>
  <c r="K408" i="53"/>
  <c r="K33" i="53"/>
  <c r="K217" i="53"/>
  <c r="K293" i="53"/>
  <c r="K471" i="53"/>
  <c r="K326" i="53"/>
  <c r="K441" i="53"/>
  <c r="K252" i="53"/>
  <c r="K95" i="53"/>
  <c r="K259" i="53"/>
  <c r="K126" i="53"/>
  <c r="K327" i="53"/>
  <c r="K395" i="53"/>
  <c r="K254" i="53"/>
  <c r="K201" i="53"/>
  <c r="K492" i="53"/>
  <c r="K140" i="53"/>
  <c r="K496" i="53"/>
  <c r="K285" i="53"/>
  <c r="K224" i="53"/>
  <c r="K512" i="53"/>
  <c r="K112" i="53"/>
  <c r="K28" i="53"/>
  <c r="K69" i="53"/>
  <c r="K142" i="53"/>
  <c r="K449" i="53"/>
  <c r="K459" i="53"/>
  <c r="K64" i="53"/>
  <c r="K197" i="53"/>
  <c r="K162" i="53"/>
  <c r="K345" i="53"/>
  <c r="K185" i="53"/>
  <c r="K291" i="53"/>
  <c r="K41" i="53"/>
  <c r="K163" i="53"/>
  <c r="K386" i="53"/>
  <c r="K189" i="53"/>
  <c r="K478" i="53"/>
  <c r="K29" i="53"/>
  <c r="K456" i="53"/>
  <c r="K150" i="53"/>
  <c r="K312" i="53"/>
  <c r="K79" i="53"/>
  <c r="K313" i="53"/>
  <c r="K335" i="53"/>
  <c r="K487" i="53"/>
  <c r="K39" i="53"/>
  <c r="K360" i="53"/>
  <c r="K184" i="53"/>
  <c r="K143" i="53"/>
  <c r="K218" i="53"/>
  <c r="K264" i="53"/>
  <c r="K223" i="53"/>
  <c r="K328" i="53"/>
  <c r="K45" i="53"/>
  <c r="K361" i="53"/>
  <c r="K469" i="53"/>
  <c r="K404" i="53"/>
  <c r="K116" i="53"/>
  <c r="K87" i="53"/>
  <c r="K275" i="53"/>
  <c r="K465" i="53"/>
  <c r="K210" i="53"/>
  <c r="K153" i="53"/>
  <c r="K440" i="53"/>
  <c r="K62" i="53"/>
  <c r="K464" i="53"/>
  <c r="K107" i="53"/>
  <c r="K411" i="53"/>
  <c r="K466" i="53"/>
  <c r="K359" i="53"/>
  <c r="K124" i="53"/>
  <c r="K401" i="53"/>
  <c r="K491" i="53"/>
  <c r="K257" i="53"/>
  <c r="K171" i="53"/>
  <c r="K92" i="53"/>
  <c r="K387" i="53"/>
  <c r="K481" i="53"/>
  <c r="K472" i="53"/>
  <c r="K187" i="53"/>
  <c r="K22" i="53"/>
  <c r="K86" i="53"/>
  <c r="K443" i="53"/>
  <c r="K114" i="53"/>
  <c r="K369" i="53"/>
  <c r="K236" i="53"/>
  <c r="K94" i="53"/>
  <c r="K51" i="53"/>
  <c r="K358" i="53"/>
  <c r="K298" i="53"/>
  <c r="K295" i="53"/>
  <c r="K418" i="53"/>
  <c r="K364" i="53"/>
  <c r="K273" i="53"/>
  <c r="K329" i="53"/>
  <c r="K336" i="53"/>
  <c r="K154" i="53"/>
  <c r="K495" i="53"/>
  <c r="K415" i="53"/>
  <c r="K65" i="53"/>
  <c r="K135" i="53"/>
  <c r="K89" i="53"/>
  <c r="K122" i="53"/>
  <c r="K88" i="53"/>
  <c r="K159" i="53"/>
  <c r="K422" i="53"/>
  <c r="K318" i="53"/>
  <c r="K493" i="53"/>
  <c r="K245" i="53"/>
  <c r="K68" i="53"/>
  <c r="K148" i="53"/>
  <c r="K160" i="53"/>
  <c r="K289" i="53"/>
  <c r="K302" i="53"/>
  <c r="K108" i="53"/>
  <c r="K54" i="53"/>
  <c r="K242" i="53"/>
  <c r="K244" i="53"/>
  <c r="K119" i="53"/>
  <c r="K382" i="53"/>
  <c r="K462" i="53"/>
  <c r="K485" i="53"/>
  <c r="K297" i="53"/>
  <c r="K216" i="53"/>
  <c r="K221" i="53"/>
  <c r="K195" i="53"/>
  <c r="K115" i="53"/>
  <c r="K211" i="53"/>
  <c r="K97" i="53"/>
  <c r="K169" i="53"/>
  <c r="K340" i="53"/>
  <c r="K507" i="53"/>
  <c r="K203" i="53"/>
  <c r="K322" i="53"/>
  <c r="K483" i="53"/>
  <c r="K120" i="53"/>
  <c r="K458" i="53"/>
  <c r="K376" i="53"/>
  <c r="K444" i="53"/>
  <c r="K46" i="53"/>
  <c r="K208" i="53"/>
  <c r="K294" i="53"/>
  <c r="K500" i="53"/>
  <c r="K258" i="53"/>
  <c r="K158" i="53"/>
  <c r="K475" i="53"/>
  <c r="K307" i="53"/>
  <c r="K196" i="53"/>
  <c r="K57" i="53"/>
  <c r="K499" i="53"/>
  <c r="K430" i="53"/>
  <c r="K128" i="53"/>
  <c r="K113" i="53"/>
  <c r="K351" i="53"/>
  <c r="K77" i="53"/>
  <c r="K55" i="53"/>
  <c r="K253" i="53"/>
  <c r="K237" i="53"/>
  <c r="K59" i="53"/>
  <c r="K239" i="53"/>
  <c r="K381" i="53"/>
  <c r="K138" i="53"/>
  <c r="K269" i="53"/>
  <c r="K367" i="53"/>
  <c r="K354" i="53"/>
  <c r="K300" i="53"/>
  <c r="K323" i="53"/>
  <c r="K267" i="53"/>
  <c r="K498" i="53"/>
  <c r="K436" i="53"/>
  <c r="K398" i="53"/>
  <c r="K320" i="53"/>
  <c r="K125" i="53"/>
  <c r="K117" i="53"/>
  <c r="K447" i="53"/>
  <c r="K190" i="53"/>
  <c r="K434" i="53"/>
  <c r="K144" i="53"/>
  <c r="K370" i="53"/>
  <c r="K385" i="53"/>
  <c r="K341" i="53"/>
  <c r="K403" i="53"/>
  <c r="K130" i="53"/>
  <c r="K365" i="53"/>
  <c r="K306" i="53"/>
  <c r="K60" i="53"/>
  <c r="K38" i="53"/>
  <c r="K155" i="53"/>
  <c r="K30" i="53"/>
  <c r="K173" i="53"/>
  <c r="K479" i="53"/>
  <c r="K473" i="53"/>
  <c r="K304" i="53"/>
  <c r="K505" i="53"/>
  <c r="K209" i="53"/>
  <c r="K284" i="53"/>
  <c r="K146" i="53"/>
  <c r="K344" i="53"/>
  <c r="K230" i="53"/>
  <c r="K402" i="53"/>
  <c r="K161" i="53"/>
  <c r="K409" i="53"/>
  <c r="K91" i="53"/>
  <c r="K139" i="53"/>
  <c r="K180" i="53"/>
  <c r="K412" i="53"/>
  <c r="K247" i="53"/>
  <c r="K482" i="53"/>
  <c r="K467" i="53"/>
  <c r="K178" i="53"/>
  <c r="K73" i="53"/>
  <c r="K510" i="53"/>
  <c r="K31" i="53"/>
  <c r="K343" i="53"/>
  <c r="K164" i="53"/>
  <c r="K271" i="53"/>
  <c r="K152" i="53"/>
  <c r="K489" i="53"/>
  <c r="K338" i="53"/>
  <c r="K240" i="53"/>
  <c r="K278" i="53"/>
  <c r="K399" i="53"/>
  <c r="K71" i="53"/>
  <c r="K235" i="53"/>
  <c r="K363" i="53"/>
  <c r="K400" i="53"/>
  <c r="K349" i="53"/>
  <c r="K368" i="53"/>
  <c r="K188" i="53"/>
  <c r="K137" i="53"/>
  <c r="K314" i="53"/>
  <c r="K389" i="53"/>
  <c r="K206" i="53"/>
  <c r="K424" i="53"/>
  <c r="K292" i="53"/>
  <c r="K213" i="53"/>
  <c r="K32" i="53"/>
  <c r="K397" i="53"/>
  <c r="K200" i="53"/>
  <c r="K157" i="53"/>
  <c r="K413" i="53"/>
  <c r="K286" i="53"/>
  <c r="K127" i="53"/>
  <c r="K81" i="53"/>
  <c r="K82" i="53"/>
  <c r="K80" i="53"/>
  <c r="O285" i="49" l="1"/>
  <c r="O278" i="49"/>
  <c r="O333" i="49"/>
  <c r="O60" i="49"/>
  <c r="O184" i="49"/>
  <c r="O425" i="49"/>
  <c r="O118" i="49"/>
  <c r="O59" i="49"/>
  <c r="O293" i="49"/>
  <c r="O211" i="49"/>
  <c r="O25" i="49"/>
  <c r="O50" i="49"/>
  <c r="O288" i="49"/>
  <c r="O295" i="49"/>
  <c r="O227" i="49"/>
  <c r="O206" i="49"/>
  <c r="O252" i="49"/>
  <c r="O413" i="49"/>
  <c r="O89" i="49"/>
  <c r="O275" i="49"/>
  <c r="O336" i="49"/>
  <c r="O317" i="49"/>
  <c r="O152" i="49"/>
  <c r="O289" i="49"/>
  <c r="O134" i="49"/>
  <c r="O434" i="49"/>
  <c r="O94" i="49"/>
  <c r="O307" i="49"/>
  <c r="O20" i="49"/>
  <c r="O48" i="49"/>
  <c r="O310" i="49"/>
  <c r="O311" i="49"/>
  <c r="O31" i="49"/>
  <c r="O208" i="49"/>
  <c r="O234" i="49"/>
  <c r="O410" i="49"/>
  <c r="O261" i="49"/>
  <c r="O176" i="49"/>
  <c r="O39" i="49"/>
  <c r="O286" i="49"/>
  <c r="O136" i="49"/>
  <c r="O181" i="49"/>
  <c r="O22" i="49"/>
  <c r="O254" i="49"/>
  <c r="O308" i="49"/>
  <c r="O187" i="49"/>
  <c r="O32" i="49"/>
  <c r="O280" i="49"/>
  <c r="O214" i="49"/>
  <c r="O210" i="49"/>
  <c r="O183" i="49"/>
  <c r="O197" i="49"/>
  <c r="O233" i="49"/>
  <c r="O194" i="49"/>
  <c r="O327" i="49"/>
  <c r="O329" i="49"/>
  <c r="O100" i="49"/>
  <c r="O435" i="49"/>
  <c r="O276" i="49"/>
  <c r="O294" i="49"/>
  <c r="O236" i="49"/>
  <c r="O188" i="49"/>
  <c r="O414" i="49"/>
  <c r="O238" i="49"/>
  <c r="O281" i="49"/>
  <c r="O37" i="49"/>
  <c r="O46" i="49"/>
  <c r="O137" i="49"/>
  <c r="O23" i="49"/>
  <c r="O422" i="49"/>
  <c r="O33" i="49"/>
  <c r="O96" i="49"/>
  <c r="O416" i="49"/>
  <c r="O331" i="49"/>
  <c r="O330" i="49"/>
  <c r="O304" i="49"/>
  <c r="O205" i="49"/>
  <c r="O235" i="49"/>
  <c r="O216" i="49"/>
  <c r="O18" i="49"/>
  <c r="O299" i="49"/>
  <c r="O26" i="49"/>
  <c r="O465" i="49"/>
  <c r="O335" i="49"/>
  <c r="O306" i="49"/>
  <c r="O200" i="49"/>
  <c r="O223" i="49"/>
  <c r="O277" i="49"/>
  <c r="O182" i="49"/>
  <c r="O55" i="49"/>
  <c r="O177" i="49"/>
  <c r="O282" i="49"/>
  <c r="O53" i="49"/>
  <c r="O178" i="49"/>
  <c r="O478" i="49"/>
  <c r="O135" i="49"/>
  <c r="O341" i="49"/>
  <c r="O242" i="49"/>
  <c r="O420" i="49"/>
  <c r="O244" i="49"/>
  <c r="O127" i="49"/>
  <c r="O432" i="49"/>
  <c r="O24" i="49"/>
  <c r="O249" i="49"/>
  <c r="O132" i="49"/>
  <c r="O52" i="49"/>
  <c r="O297" i="49"/>
  <c r="O241" i="49"/>
  <c r="O106" i="49"/>
  <c r="O43" i="49"/>
  <c r="O292" i="49"/>
  <c r="O248" i="49"/>
  <c r="O284" i="49"/>
  <c r="O228" i="49"/>
  <c r="O21" i="49"/>
  <c r="O431" i="49"/>
  <c r="O325" i="49"/>
  <c r="O133" i="49"/>
  <c r="O245" i="49"/>
  <c r="O342" i="49"/>
  <c r="O328" i="49"/>
  <c r="O84" i="49"/>
  <c r="O90" i="49"/>
  <c r="O107" i="49"/>
  <c r="O225" i="49"/>
  <c r="O283" i="49"/>
  <c r="O316" i="49"/>
  <c r="O253" i="49"/>
  <c r="O195" i="49"/>
  <c r="O447" i="49"/>
  <c r="O421" i="49"/>
  <c r="O417" i="49"/>
  <c r="O83" i="49"/>
  <c r="O419" i="49"/>
  <c r="O296" i="49"/>
  <c r="O279" i="49"/>
  <c r="O222" i="49"/>
  <c r="O180" i="49"/>
  <c r="O49" i="49"/>
  <c r="O319" i="49"/>
  <c r="O455" i="49"/>
  <c r="O44" i="49"/>
  <c r="O93" i="49"/>
  <c r="O29" i="49"/>
  <c r="O309" i="49"/>
  <c r="O339" i="49"/>
  <c r="O38" i="49"/>
  <c r="O121" i="49"/>
  <c r="O209" i="49"/>
  <c r="O300" i="49"/>
  <c r="O224" i="49"/>
  <c r="O56" i="49"/>
  <c r="O301" i="49"/>
  <c r="O85" i="49"/>
  <c r="O104" i="49"/>
  <c r="O318" i="49"/>
  <c r="O344" i="49"/>
  <c r="O40" i="49"/>
  <c r="O58" i="49"/>
  <c r="O54" i="49"/>
  <c r="O314" i="49"/>
  <c r="O343" i="49"/>
  <c r="O61" i="49"/>
  <c r="O415" i="49"/>
  <c r="O290" i="49"/>
  <c r="O291" i="49"/>
  <c r="O47" i="49"/>
  <c r="O99" i="49"/>
  <c r="O41" i="49"/>
  <c r="O232" i="49"/>
  <c r="O265" i="49"/>
  <c r="O215" i="49"/>
  <c r="O411" i="49"/>
  <c r="O418" i="49"/>
  <c r="O250" i="49"/>
  <c r="O45" i="49"/>
  <c r="O62" i="49"/>
  <c r="O122" i="49"/>
  <c r="O192" i="49"/>
  <c r="O312" i="49"/>
  <c r="O28" i="49"/>
  <c r="O337" i="49"/>
  <c r="O326" i="49"/>
  <c r="O213" i="49"/>
  <c r="O433" i="49"/>
  <c r="O207" i="49"/>
  <c r="O260" i="49"/>
  <c r="O30" i="49"/>
  <c r="O34" i="49"/>
  <c r="O190" i="49"/>
  <c r="O226" i="49"/>
  <c r="O454" i="49"/>
  <c r="O27" i="49"/>
  <c r="O313" i="49"/>
  <c r="O423" i="49"/>
  <c r="O35" i="49"/>
  <c r="O240" i="49"/>
  <c r="O424" i="49"/>
  <c r="O262" i="49"/>
  <c r="O212" i="49"/>
  <c r="O338" i="49"/>
  <c r="O179" i="49"/>
  <c r="O274" i="49"/>
  <c r="O57" i="49"/>
  <c r="O477" i="49"/>
  <c r="O287" i="49"/>
  <c r="O196" i="49"/>
  <c r="O42" i="49"/>
  <c r="O412" i="49"/>
  <c r="O436" i="49"/>
  <c r="O305" i="49"/>
  <c r="O105" i="49"/>
  <c r="O251" i="49"/>
  <c r="O86" i="49"/>
  <c r="O95" i="49"/>
  <c r="O151" i="49"/>
  <c r="O148" i="49"/>
  <c r="O239" i="49"/>
  <c r="O332" i="49"/>
  <c r="O191" i="49"/>
  <c r="O298" i="49"/>
  <c r="O167" i="49"/>
  <c r="O315" i="49"/>
  <c r="O36" i="49"/>
  <c r="O247" i="49"/>
  <c r="O82" i="49"/>
  <c r="O81" i="49"/>
  <c r="O80" i="49"/>
  <c r="O19" i="49"/>
  <c r="H17" i="58"/>
  <c r="I377" i="58" l="1"/>
  <c r="I428" i="58"/>
  <c r="I340" i="58"/>
  <c r="I243" i="58"/>
  <c r="I328" i="58"/>
  <c r="I414" i="58"/>
  <c r="I335" i="58"/>
  <c r="I226" i="58"/>
  <c r="I106" i="58"/>
  <c r="I404" i="58"/>
  <c r="I452" i="58"/>
  <c r="I381" i="58"/>
  <c r="I68" i="58"/>
  <c r="I456" i="58"/>
  <c r="I441" i="58"/>
  <c r="I167" i="58"/>
  <c r="I164" i="58"/>
  <c r="I98" i="58"/>
  <c r="I189" i="58"/>
  <c r="I64" i="58"/>
  <c r="I348" i="58"/>
  <c r="I229" i="58"/>
  <c r="I438" i="58"/>
  <c r="I241" i="58"/>
  <c r="I362" i="58"/>
  <c r="I154" i="58"/>
  <c r="I266" i="58"/>
  <c r="I210" i="58"/>
  <c r="I353" i="58"/>
  <c r="I339" i="58"/>
  <c r="I125" i="58"/>
  <c r="I198" i="58"/>
  <c r="I289" i="58"/>
  <c r="I485" i="58"/>
  <c r="I246" i="58"/>
  <c r="I29" i="58"/>
  <c r="I410" i="58"/>
  <c r="I49" i="58"/>
  <c r="I398" i="58"/>
  <c r="I240" i="58"/>
  <c r="I183" i="58"/>
  <c r="I285" i="58"/>
  <c r="I47" i="58"/>
  <c r="I137" i="58"/>
  <c r="I488" i="58"/>
  <c r="I101" i="58"/>
  <c r="I129" i="58"/>
  <c r="K496" i="58"/>
  <c r="I159" i="58"/>
  <c r="I232" i="58"/>
  <c r="I250" i="58"/>
  <c r="I36" i="58"/>
  <c r="I310" i="58"/>
  <c r="I205" i="58"/>
  <c r="I179" i="58"/>
  <c r="I303" i="58"/>
  <c r="I214" i="58"/>
  <c r="I37" i="58"/>
  <c r="I186" i="58"/>
  <c r="I325" i="58"/>
  <c r="I72" i="58"/>
  <c r="I122" i="58"/>
  <c r="I66" i="58"/>
  <c r="I472" i="58"/>
  <c r="I467" i="58"/>
  <c r="I448" i="58"/>
  <c r="I462" i="58"/>
  <c r="I31" i="58"/>
  <c r="I238" i="58"/>
  <c r="K511" i="58"/>
  <c r="I193" i="58"/>
  <c r="I115" i="58"/>
  <c r="I48" i="58"/>
  <c r="I283" i="58"/>
  <c r="I385" i="58"/>
  <c r="I33" i="58"/>
  <c r="I315" i="58"/>
  <c r="I382" i="58"/>
  <c r="K497" i="58"/>
  <c r="I161" i="58"/>
  <c r="I136" i="58"/>
  <c r="I149" i="58"/>
  <c r="I370" i="58"/>
  <c r="I166" i="58"/>
  <c r="I373" i="58"/>
  <c r="I424" i="58"/>
  <c r="I449" i="58"/>
  <c r="I35" i="58"/>
  <c r="I22" i="58"/>
  <c r="I197" i="58"/>
  <c r="K508" i="58"/>
  <c r="I141" i="58"/>
  <c r="I239" i="58"/>
  <c r="I444" i="58"/>
  <c r="I359" i="58"/>
  <c r="I89" i="58"/>
  <c r="I405" i="58"/>
  <c r="I114" i="58"/>
  <c r="I305" i="58"/>
  <c r="I491" i="58"/>
  <c r="I406" i="58"/>
  <c r="I365" i="58"/>
  <c r="I358" i="58"/>
  <c r="I277" i="58"/>
  <c r="I409" i="58"/>
  <c r="I399" i="58"/>
  <c r="I473" i="58"/>
  <c r="I290" i="58"/>
  <c r="I156" i="58"/>
  <c r="I443" i="58"/>
  <c r="I23" i="58"/>
  <c r="I124" i="58"/>
  <c r="I40" i="58"/>
  <c r="I230" i="58"/>
  <c r="I109" i="58"/>
  <c r="I379" i="58"/>
  <c r="I400" i="58"/>
  <c r="I314" i="58"/>
  <c r="K510" i="58"/>
  <c r="I402" i="58"/>
  <c r="I368" i="58"/>
  <c r="I171" i="58"/>
  <c r="K516" i="58"/>
  <c r="I233" i="58"/>
  <c r="I83" i="58"/>
  <c r="I334" i="58"/>
  <c r="I44" i="58"/>
  <c r="K500" i="58"/>
  <c r="I169" i="58"/>
  <c r="I244" i="58"/>
  <c r="I390" i="58"/>
  <c r="I389" i="58"/>
  <c r="I468" i="58"/>
  <c r="I82" i="58"/>
  <c r="I259" i="58"/>
  <c r="I276" i="58"/>
  <c r="I200" i="58"/>
  <c r="I85" i="58"/>
  <c r="I393" i="58"/>
  <c r="I309" i="58"/>
  <c r="I192" i="58"/>
  <c r="I252" i="58"/>
  <c r="I218" i="58"/>
  <c r="I190" i="58"/>
  <c r="I213" i="58"/>
  <c r="I54" i="58"/>
  <c r="I461" i="58"/>
  <c r="I330" i="58"/>
  <c r="I345" i="58"/>
  <c r="I247" i="58"/>
  <c r="I265" i="58"/>
  <c r="I338" i="58"/>
  <c r="I267" i="58"/>
  <c r="I445" i="58"/>
  <c r="I46" i="58"/>
  <c r="I274" i="58"/>
  <c r="I206" i="58"/>
  <c r="I225" i="58"/>
  <c r="I342" i="58"/>
  <c r="I355" i="58"/>
  <c r="I191" i="58"/>
  <c r="K514" i="58"/>
  <c r="I180" i="58"/>
  <c r="I429" i="58"/>
  <c r="I280" i="58"/>
  <c r="K512" i="58"/>
  <c r="I50" i="58"/>
  <c r="I184" i="58"/>
  <c r="I104" i="58"/>
  <c r="I105" i="58"/>
  <c r="I231" i="58"/>
  <c r="I299" i="58"/>
  <c r="I203" i="58"/>
  <c r="I219" i="58"/>
  <c r="I302" i="58"/>
  <c r="I224" i="58"/>
  <c r="I308" i="58"/>
  <c r="I172" i="58"/>
  <c r="I347" i="58"/>
  <c r="I99" i="58"/>
  <c r="I93" i="58"/>
  <c r="I423" i="58"/>
  <c r="I369" i="58"/>
  <c r="I317" i="58"/>
  <c r="I357" i="58"/>
  <c r="I464" i="58"/>
  <c r="I291" i="58"/>
  <c r="K18" i="58"/>
  <c r="I326" i="58"/>
  <c r="I436" i="58"/>
  <c r="I403" i="58"/>
  <c r="I17" i="58"/>
  <c r="I150" i="58"/>
  <c r="I316" i="58"/>
  <c r="I288" i="58"/>
  <c r="I253" i="58"/>
  <c r="I178" i="58"/>
  <c r="K495" i="58"/>
  <c r="I275" i="58"/>
  <c r="I70" i="58"/>
  <c r="I119" i="58"/>
  <c r="I143" i="58"/>
  <c r="I372" i="58"/>
  <c r="I138" i="58"/>
  <c r="I185" i="58"/>
  <c r="I395" i="58"/>
  <c r="I475" i="58"/>
  <c r="I223" i="58"/>
  <c r="I454" i="58"/>
  <c r="I447" i="58"/>
  <c r="I486" i="58"/>
  <c r="I287" i="58"/>
  <c r="I62" i="58"/>
  <c r="I453" i="58"/>
  <c r="I490" i="58"/>
  <c r="I482" i="58"/>
  <c r="I110" i="58"/>
  <c r="I201" i="58"/>
  <c r="I84" i="58"/>
  <c r="I361" i="58"/>
  <c r="I480" i="58"/>
  <c r="I476" i="58"/>
  <c r="I459" i="58"/>
  <c r="K513" i="58"/>
  <c r="I346" i="58"/>
  <c r="I384" i="58"/>
  <c r="I61" i="58"/>
  <c r="I318" i="58"/>
  <c r="I458" i="58"/>
  <c r="I45" i="58"/>
  <c r="I352" i="58"/>
  <c r="I329" i="58"/>
  <c r="I32" i="58"/>
  <c r="I63" i="58"/>
  <c r="I121" i="58"/>
  <c r="I295" i="58"/>
  <c r="I322" i="58"/>
  <c r="I286" i="58"/>
  <c r="I256" i="58"/>
  <c r="I374" i="58"/>
  <c r="I415" i="58"/>
  <c r="I131" i="58"/>
  <c r="I242" i="58"/>
  <c r="I174" i="58"/>
  <c r="I421" i="58"/>
  <c r="I260" i="58"/>
  <c r="K493" i="58"/>
  <c r="I245" i="58"/>
  <c r="I26" i="58"/>
  <c r="I58" i="58"/>
  <c r="I163" i="58"/>
  <c r="I349" i="58"/>
  <c r="I75" i="58"/>
  <c r="I215" i="58"/>
  <c r="K515" i="58"/>
  <c r="I57" i="58"/>
  <c r="K505" i="58"/>
  <c r="I460" i="58"/>
  <c r="I457" i="58"/>
  <c r="I249" i="58"/>
  <c r="I278" i="58"/>
  <c r="K501" i="58"/>
  <c r="I257" i="58"/>
  <c r="I321" i="58"/>
  <c r="I413" i="58"/>
  <c r="I53" i="58"/>
  <c r="I351" i="58"/>
  <c r="I311" i="58"/>
  <c r="I34" i="58"/>
  <c r="I388" i="58"/>
  <c r="I234" i="58"/>
  <c r="I139" i="58"/>
  <c r="I254" i="58"/>
  <c r="K509" i="58"/>
  <c r="I417" i="58"/>
  <c r="I272" i="58"/>
  <c r="I442" i="58"/>
  <c r="I207" i="58"/>
  <c r="I255" i="58"/>
  <c r="I187" i="58"/>
  <c r="I433" i="58"/>
  <c r="I360" i="58"/>
  <c r="I306" i="58"/>
  <c r="I411" i="58"/>
  <c r="I51" i="58"/>
  <c r="I296" i="58"/>
  <c r="I332" i="58"/>
  <c r="I20" i="58"/>
  <c r="I422" i="58"/>
  <c r="I323" i="58"/>
  <c r="I221" i="58"/>
  <c r="I294" i="58"/>
  <c r="I343" i="58"/>
  <c r="I386" i="58"/>
  <c r="I478" i="58"/>
  <c r="I67" i="58"/>
  <c r="I216" i="58"/>
  <c r="I258" i="58"/>
  <c r="I264" i="58"/>
  <c r="I304" i="58"/>
  <c r="I170" i="58"/>
  <c r="I56" i="58"/>
  <c r="I312" i="58"/>
  <c r="I43" i="58"/>
  <c r="I196" i="58"/>
  <c r="I175" i="58"/>
  <c r="I120" i="58"/>
  <c r="I211" i="58"/>
  <c r="I484" i="58"/>
  <c r="I366" i="58"/>
  <c r="I77" i="58"/>
  <c r="I470" i="58"/>
  <c r="I116" i="58"/>
  <c r="I331" i="58"/>
  <c r="I408" i="58"/>
  <c r="I151" i="58"/>
  <c r="I59" i="58"/>
  <c r="I117" i="58"/>
  <c r="I217" i="58"/>
  <c r="I268" i="58"/>
  <c r="I492" i="58"/>
  <c r="I107" i="58"/>
  <c r="I281" i="58"/>
  <c r="I463" i="58"/>
  <c r="I208" i="58"/>
  <c r="I152" i="58"/>
  <c r="I327" i="58"/>
  <c r="I279" i="58"/>
  <c r="I78" i="58"/>
  <c r="I182" i="58"/>
  <c r="I157" i="58"/>
  <c r="I148" i="58"/>
  <c r="I383" i="58"/>
  <c r="I155" i="58"/>
  <c r="I135" i="58"/>
  <c r="I483" i="58"/>
  <c r="I181" i="58"/>
  <c r="I378" i="58"/>
  <c r="I364" i="58"/>
  <c r="I158" i="58"/>
  <c r="I465" i="58"/>
  <c r="I142" i="58"/>
  <c r="I60" i="58"/>
  <c r="I113" i="58"/>
  <c r="K503" i="58"/>
  <c r="I419" i="58"/>
  <c r="I153" i="58"/>
  <c r="I94" i="58"/>
  <c r="I430" i="58"/>
  <c r="I24" i="58"/>
  <c r="I271" i="58"/>
  <c r="I55" i="58"/>
  <c r="I96" i="58"/>
  <c r="I88" i="58"/>
  <c r="K498" i="58"/>
  <c r="I354" i="58"/>
  <c r="I220" i="58"/>
  <c r="I451" i="58"/>
  <c r="I487" i="58"/>
  <c r="I212" i="58"/>
  <c r="I147" i="58"/>
  <c r="I95" i="58"/>
  <c r="I173" i="58"/>
  <c r="I28" i="58"/>
  <c r="I86" i="58"/>
  <c r="I30" i="58"/>
  <c r="I248" i="58"/>
  <c r="I262" i="58"/>
  <c r="I297" i="58"/>
  <c r="I100" i="58"/>
  <c r="I168" i="58"/>
  <c r="I133" i="58"/>
  <c r="I397" i="58"/>
  <c r="I300" i="58"/>
  <c r="I363" i="58"/>
  <c r="I41" i="58"/>
  <c r="I126" i="58"/>
  <c r="I188" i="58"/>
  <c r="I450" i="58"/>
  <c r="I108" i="58"/>
  <c r="I263" i="58"/>
  <c r="I344" i="58"/>
  <c r="I435" i="58"/>
  <c r="I394" i="58"/>
  <c r="I477" i="58"/>
  <c r="I69" i="58"/>
  <c r="I52" i="58"/>
  <c r="I337" i="58"/>
  <c r="I73" i="58"/>
  <c r="J19" i="58"/>
  <c r="I74" i="58"/>
  <c r="I162" i="58"/>
  <c r="I270" i="58"/>
  <c r="I251" i="58"/>
  <c r="I371" i="58"/>
  <c r="I118" i="58"/>
  <c r="I432" i="58"/>
  <c r="I127" i="58"/>
  <c r="I160" i="58"/>
  <c r="K504" i="58"/>
  <c r="I123" i="58"/>
  <c r="I65" i="58"/>
  <c r="I228" i="58"/>
  <c r="I177" i="58"/>
  <c r="K506" i="58"/>
  <c r="I111" i="58"/>
  <c r="I446" i="58"/>
  <c r="I42" i="58"/>
  <c r="I134" i="58"/>
  <c r="I176" i="58"/>
  <c r="I140" i="58"/>
  <c r="I269" i="58"/>
  <c r="I440" i="58"/>
  <c r="I376" i="58"/>
  <c r="I237" i="58"/>
  <c r="I130" i="58"/>
  <c r="I392" i="58"/>
  <c r="I320" i="58"/>
  <c r="K494" i="58"/>
  <c r="I19" i="58"/>
  <c r="I194" i="58"/>
  <c r="I431" i="58"/>
  <c r="I387" i="58"/>
  <c r="I21" i="58"/>
  <c r="I418" i="58"/>
  <c r="I97" i="58"/>
  <c r="I222" i="58"/>
  <c r="I145" i="58"/>
  <c r="I416" i="58"/>
  <c r="I284" i="58"/>
  <c r="I209" i="58"/>
  <c r="I401" i="58"/>
  <c r="I128" i="58"/>
  <c r="I132" i="58"/>
  <c r="I420" i="58"/>
  <c r="I427" i="58"/>
  <c r="I38" i="58"/>
  <c r="I319" i="58"/>
  <c r="I471" i="58"/>
  <c r="I293" i="58"/>
  <c r="I469" i="58"/>
  <c r="I391" i="58"/>
  <c r="I380" i="58"/>
  <c r="I102" i="58"/>
  <c r="I466" i="58"/>
  <c r="I292" i="58"/>
  <c r="I227" i="58"/>
  <c r="I455" i="58"/>
  <c r="I298" i="58"/>
  <c r="I437" i="58"/>
  <c r="I92" i="58"/>
  <c r="I479" i="58"/>
  <c r="I282" i="58"/>
  <c r="I273" i="58"/>
  <c r="I301" i="58"/>
  <c r="I91" i="58"/>
  <c r="I367" i="58"/>
  <c r="I25" i="58"/>
  <c r="I313" i="58"/>
  <c r="K502" i="58"/>
  <c r="I90" i="58"/>
  <c r="I165" i="58"/>
  <c r="I341" i="58"/>
  <c r="I146" i="58"/>
  <c r="I71" i="58"/>
  <c r="K499" i="58"/>
  <c r="I261" i="58"/>
  <c r="I336" i="58"/>
  <c r="I39" i="58"/>
  <c r="I439" i="58"/>
  <c r="I144" i="58"/>
  <c r="I236" i="58"/>
  <c r="I356" i="58"/>
  <c r="K507" i="58"/>
  <c r="I350" i="58"/>
  <c r="I412" i="58"/>
  <c r="I426" i="58"/>
  <c r="I202" i="58"/>
  <c r="I195" i="58"/>
  <c r="I87" i="58"/>
  <c r="I434" i="58"/>
  <c r="I396" i="58"/>
  <c r="I425" i="58"/>
  <c r="I103" i="58"/>
  <c r="I235" i="58"/>
  <c r="I474" i="58"/>
  <c r="I76" i="58"/>
  <c r="I112" i="58"/>
  <c r="I407" i="58"/>
  <c r="I307" i="58"/>
  <c r="I375" i="58"/>
  <c r="I489" i="58"/>
  <c r="I481" i="58"/>
  <c r="I333" i="58"/>
  <c r="I204" i="58"/>
  <c r="I199" i="58"/>
  <c r="I27" i="58"/>
  <c r="I81" i="58"/>
  <c r="I80" i="58"/>
  <c r="I79" i="58"/>
  <c r="I18" i="58"/>
</calcChain>
</file>

<file path=xl/comments1.xml><?xml version="1.0" encoding="utf-8"?>
<comments xmlns="http://schemas.openxmlformats.org/spreadsheetml/2006/main">
  <authors>
    <author>Ilka Gonzalez</author>
    <author>tc={5308258B-F80A-4443-9BEE-4C9A499CD4F4}</author>
  </authors>
  <commentList>
    <comment ref="C4" authorId="0" shapeId="0">
      <text>
        <r>
          <rPr>
            <b/>
            <sz val="9"/>
            <color indexed="81"/>
            <rFont val="Tahoma"/>
            <family val="2"/>
          </rPr>
          <t>Ilka Gonzalez:</t>
        </r>
        <r>
          <rPr>
            <sz val="9"/>
            <color indexed="81"/>
            <rFont val="Tahoma"/>
            <family val="2"/>
          </rPr>
          <t xml:space="preserve">
Pestaña desplegable</t>
        </r>
      </text>
    </comment>
    <comment ref="D7" authorId="0" shapeId="0">
      <text>
        <r>
          <rPr>
            <u/>
            <sz val="9"/>
            <color indexed="81"/>
            <rFont val="Tahoma"/>
            <family val="2"/>
          </rPr>
          <t xml:space="preserve">Fórmula de Metas logradas: </t>
        </r>
        <r>
          <rPr>
            <sz val="9"/>
            <color indexed="81"/>
            <rFont val="Tahoma"/>
            <family val="2"/>
          </rPr>
          <t>Productividad Actual /(# meses reportados) x 12</t>
        </r>
      </text>
    </comment>
    <comment ref="E7" authorId="0" shapeId="0">
      <text>
        <r>
          <rPr>
            <sz val="9"/>
            <color indexed="81"/>
            <rFont val="Tahoma"/>
            <family val="2"/>
          </rPr>
          <t>Fórmula Metas programadas:
 Meta Actual/Meta Año anterior X Meta Actual</t>
        </r>
      </text>
    </comment>
    <comment ref="A32" authorId="1" shapeId="0">
      <text>
        <r>
          <rPr>
            <sz val="10"/>
            <rFont val="Arial"/>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Indicadores disponibles en el RIESS</t>
        </r>
      </text>
    </comment>
    <comment ref="C33" authorId="0" shapeId="0">
      <text>
        <r>
          <rPr>
            <sz val="9"/>
            <color indexed="81"/>
            <rFont val="Tahoma"/>
            <family val="2"/>
          </rPr>
          <t>Total de egresos en un período dado/Total de camas disponibles del mismo período</t>
        </r>
      </text>
    </comment>
    <comment ref="D33" authorId="0" shapeId="0">
      <text>
        <r>
          <rPr>
            <sz val="9"/>
            <color indexed="81"/>
            <rFont val="Tahoma"/>
            <family val="2"/>
          </rPr>
          <t>Número de camas x 365</t>
        </r>
      </text>
    </comment>
    <comment ref="E33" authorId="0" shapeId="0">
      <text>
        <r>
          <rPr>
            <sz val="9"/>
            <color indexed="81"/>
            <rFont val="Tahoma"/>
            <family val="2"/>
          </rPr>
          <t>Sumatoria de los días pacientes reportados en el censo diario</t>
        </r>
      </text>
    </comment>
    <comment ref="F33" authorId="0" shapeId="0">
      <text>
        <r>
          <rPr>
            <sz val="9"/>
            <color indexed="81"/>
            <rFont val="Tahoma"/>
            <family val="2"/>
          </rPr>
          <t>Total de días pacientes en un período dado/Total de egresos del mismo período</t>
        </r>
      </text>
    </comment>
    <comment ref="G33" authorId="0" shapeId="0">
      <text>
        <r>
          <rPr>
            <sz val="9"/>
            <color indexed="81"/>
            <rFont val="Tahoma"/>
            <family val="2"/>
          </rPr>
          <t>Total de días pacientes en un período dado/ Total de días camas disponibles del mismo período x 100</t>
        </r>
      </text>
    </comment>
    <comment ref="H33" authorId="0" shapeId="0">
      <text>
        <r>
          <rPr>
            <sz val="9"/>
            <color indexed="81"/>
            <rFont val="Tahoma"/>
            <family val="2"/>
          </rPr>
          <t>Número de egresos (materno) por fallecimiento en un período dado/Total de egresos (materno) del mismo período x 100</t>
        </r>
      </text>
    </comment>
    <comment ref="I33" authorId="0" shapeId="0">
      <text>
        <r>
          <rPr>
            <sz val="9"/>
            <color indexed="81"/>
            <rFont val="Tahoma"/>
            <family val="2"/>
          </rPr>
          <t>Número de partos por cesárea/Número total de partos x 100</t>
        </r>
      </text>
    </comment>
  </commentList>
</comments>
</file>

<file path=xl/comments2.xml><?xml version="1.0" encoding="utf-8"?>
<comments xmlns="http://schemas.openxmlformats.org/spreadsheetml/2006/main">
  <authors>
    <author>Ilka Gonzalez</author>
    <author>sns2</author>
    <author>Katherine Ruiz</author>
    <author>yreynoso</author>
  </authors>
  <commentList>
    <comment ref="D8" authorId="0" shapeId="0">
      <text>
        <r>
          <rPr>
            <sz val="9"/>
            <rFont val="Tahoma"/>
            <family val="2"/>
          </rPr>
          <t xml:space="preserve">Inicia siglas de la dependencia, numeración línea estratégica, numeración objetivo, numeración resultado esperado, numeración producto y secuencia actividades para el producto en decimales.
Ej.: Servicio Regional de Salud X (sigla de identificación)
Eje Estratégico 1
Objetivo 1
Resultado Esperado 1
Producto 1
Actividad 01
Ejemplo: </t>
        </r>
        <r>
          <rPr>
            <b/>
            <sz val="9"/>
            <rFont val="Tahoma"/>
            <family val="2"/>
          </rPr>
          <t>SRSM 1.1.1.1.01</t>
        </r>
      </text>
    </comment>
    <comment ref="U8" authorId="1" shapeId="0">
      <text>
        <r>
          <rPr>
            <b/>
            <sz val="9"/>
            <rFont val="Tahoma"/>
            <family val="2"/>
          </rPr>
          <t>sns2:</t>
        </r>
        <r>
          <rPr>
            <sz val="9"/>
            <rFont val="Tahoma"/>
            <family val="2"/>
          </rPr>
          <t xml:space="preserve">
Si el medio de verificación es "otros", describir cual sería utilizado. También aplicable para cualquier otra observación, incluyendo supuestos.</t>
        </r>
      </text>
    </comment>
    <comment ref="E20" authorId="2" shapeId="0">
      <text>
        <r>
          <rPr>
            <b/>
            <sz val="9"/>
            <rFont val="Tahoma"/>
            <family val="2"/>
          </rPr>
          <t>Katherine Ruiz:</t>
        </r>
        <r>
          <rPr>
            <sz val="9"/>
            <rFont val="Tahoma"/>
            <family val="2"/>
          </rPr>
          <t xml:space="preserve">
preguntar si nos aplica.
</t>
        </r>
      </text>
    </comment>
    <comment ref="E22" authorId="2" shapeId="0">
      <text>
        <r>
          <rPr>
            <b/>
            <sz val="9"/>
            <rFont val="Tahoma"/>
            <family val="2"/>
          </rPr>
          <t>Katherine Ruiz:</t>
        </r>
        <r>
          <rPr>
            <sz val="9"/>
            <rFont val="Tahoma"/>
            <family val="2"/>
          </rPr>
          <t xml:space="preserve">
No aplica</t>
        </r>
      </text>
    </comment>
    <comment ref="E25" authorId="2" shapeId="0">
      <text>
        <r>
          <rPr>
            <b/>
            <sz val="9"/>
            <rFont val="Tahoma"/>
            <family val="2"/>
          </rPr>
          <t>Katherine Ruiz:</t>
        </r>
        <r>
          <rPr>
            <sz val="9"/>
            <rFont val="Tahoma"/>
            <family val="2"/>
          </rPr>
          <t xml:space="preserve">
Preguntar a Ydolidia sobre esta actividad</t>
        </r>
      </text>
    </comment>
    <comment ref="E26" authorId="2" shapeId="0">
      <text>
        <r>
          <rPr>
            <b/>
            <sz val="9"/>
            <rFont val="Tahoma"/>
            <family val="2"/>
          </rPr>
          <t>Katherine Ruiz:</t>
        </r>
        <r>
          <rPr>
            <sz val="9"/>
            <rFont val="Tahoma"/>
            <family val="2"/>
          </rPr>
          <t xml:space="preserve">
Preguntarle a la Dra.Montilla
</t>
        </r>
      </text>
    </comment>
    <comment ref="E27" authorId="2" shapeId="0">
      <text>
        <r>
          <rPr>
            <b/>
            <sz val="9"/>
            <rFont val="Tahoma"/>
            <family val="2"/>
          </rPr>
          <t>Katherine Ruiz:</t>
        </r>
        <r>
          <rPr>
            <sz val="9"/>
            <rFont val="Tahoma"/>
            <family val="2"/>
          </rPr>
          <t xml:space="preserve">
Preguntarle a Dra.Montilla</t>
        </r>
      </text>
    </comment>
    <comment ref="E43" authorId="2" shapeId="0">
      <text>
        <r>
          <rPr>
            <b/>
            <sz val="9"/>
            <rFont val="Tahoma"/>
            <family val="2"/>
          </rPr>
          <t>Katherine Ruiz:</t>
        </r>
        <r>
          <rPr>
            <sz val="9"/>
            <rFont val="Tahoma"/>
            <family val="2"/>
          </rPr>
          <t xml:space="preserve">
No nos aplica</t>
        </r>
      </text>
    </comment>
    <comment ref="T48" authorId="3" shapeId="0">
      <text>
        <r>
          <rPr>
            <b/>
            <sz val="9"/>
            <rFont val="Times New Roman"/>
            <family val="1"/>
          </rPr>
          <t>yreynoso:</t>
        </r>
        <r>
          <rPr>
            <sz val="9"/>
            <rFont val="Times New Roman"/>
            <family val="1"/>
          </rPr>
          <t xml:space="preserve">
No nos aplica </t>
        </r>
      </text>
    </comment>
    <comment ref="E59" authorId="2" shapeId="0">
      <text>
        <r>
          <rPr>
            <b/>
            <sz val="9"/>
            <rFont val="Tahoma"/>
            <family val="2"/>
          </rPr>
          <t>Katherine Ruiz:</t>
        </r>
        <r>
          <rPr>
            <sz val="9"/>
            <rFont val="Tahoma"/>
            <family val="2"/>
          </rPr>
          <t xml:space="preserve">
Preguntar a Ydolidia si es de nosotros o no</t>
        </r>
      </text>
    </comment>
    <comment ref="E60" authorId="2" shapeId="0">
      <text>
        <r>
          <rPr>
            <b/>
            <sz val="9"/>
            <rFont val="Tahoma"/>
            <family val="2"/>
          </rPr>
          <t>Katherine Ruiz:</t>
        </r>
        <r>
          <rPr>
            <sz val="9"/>
            <rFont val="Tahoma"/>
            <family val="2"/>
          </rPr>
          <t xml:space="preserve">
Error de año
</t>
        </r>
      </text>
    </comment>
    <comment ref="E61" authorId="2" shapeId="0">
      <text>
        <r>
          <rPr>
            <b/>
            <sz val="9"/>
            <rFont val="Tahoma"/>
            <family val="2"/>
          </rPr>
          <t>Katherine Ruiz:</t>
        </r>
        <r>
          <rPr>
            <sz val="9"/>
            <rFont val="Tahoma"/>
            <family val="2"/>
          </rPr>
          <t xml:space="preserve">
Error de año</t>
        </r>
      </text>
    </comment>
    <comment ref="E65" authorId="2" shapeId="0">
      <text>
        <r>
          <rPr>
            <b/>
            <sz val="9"/>
            <rFont val="Tahoma"/>
            <family val="2"/>
          </rPr>
          <t>Katherine Ruiz:</t>
        </r>
        <r>
          <rPr>
            <sz val="9"/>
            <rFont val="Tahoma"/>
            <family val="2"/>
          </rPr>
          <t xml:space="preserve">
No nos aplica</t>
        </r>
      </text>
    </comment>
    <comment ref="S66" authorId="2" shapeId="0">
      <text>
        <r>
          <rPr>
            <b/>
            <sz val="9"/>
            <rFont val="Tahoma"/>
            <family val="2"/>
          </rPr>
          <t>Katherine Ruiz:</t>
        </r>
        <r>
          <rPr>
            <sz val="9"/>
            <rFont val="Tahoma"/>
            <family val="2"/>
          </rPr>
          <t xml:space="preserve">
Buscar formulario estandarizado</t>
        </r>
      </text>
    </comment>
    <comment ref="B117" authorId="2" shapeId="0">
      <text>
        <r>
          <rPr>
            <b/>
            <sz val="9"/>
            <rFont val="Tahoma"/>
            <family val="2"/>
          </rPr>
          <t>Katherine Ruiz:</t>
        </r>
        <r>
          <rPr>
            <sz val="9"/>
            <rFont val="Tahoma"/>
            <family val="2"/>
          </rPr>
          <t xml:space="preserve">
</t>
        </r>
      </text>
    </comment>
    <comment ref="E117" authorId="2" shapeId="0">
      <text>
        <r>
          <rPr>
            <b/>
            <sz val="9"/>
            <rFont val="Tahoma"/>
            <family val="2"/>
          </rPr>
          <t>Katherine Ruiz:</t>
        </r>
        <r>
          <rPr>
            <sz val="9"/>
            <rFont val="Tahoma"/>
            <family val="2"/>
          </rPr>
          <t xml:space="preserve">
no nos aplica, porque ya lo implementamos</t>
        </r>
      </text>
    </comment>
  </commentList>
</comments>
</file>

<file path=xl/comments3.xml><?xml version="1.0" encoding="utf-8"?>
<comments xmlns="http://schemas.openxmlformats.org/spreadsheetml/2006/main">
  <authors>
    <author>LAPTOP-2</author>
  </authors>
  <commentList>
    <comment ref="D3301" authorId="0" shapeId="0">
      <text>
        <r>
          <rPr>
            <b/>
            <sz val="9"/>
            <color indexed="81"/>
            <rFont val="Tahoma"/>
            <family val="2"/>
          </rPr>
          <t>LAPTOP-2:</t>
        </r>
        <r>
          <rPr>
            <sz val="9"/>
            <color indexed="81"/>
            <rFont val="Tahoma"/>
            <family val="2"/>
          </rPr>
          <t xml:space="preserve">
</t>
        </r>
      </text>
    </comment>
  </commentList>
</comments>
</file>

<file path=xl/sharedStrings.xml><?xml version="1.0" encoding="utf-8"?>
<sst xmlns="http://schemas.openxmlformats.org/spreadsheetml/2006/main" count="6842" uniqueCount="1877">
  <si>
    <t>Insumos</t>
  </si>
  <si>
    <t>Unidad de Medida</t>
  </si>
  <si>
    <t>Precio Unitario</t>
  </si>
  <si>
    <t>Valor Total</t>
  </si>
  <si>
    <t>Cuenta</t>
  </si>
  <si>
    <t>1er. Trimestre</t>
  </si>
  <si>
    <t>2do. Trimestre</t>
  </si>
  <si>
    <t>3er. Trimestre</t>
  </si>
  <si>
    <t>4to. Trimestre</t>
  </si>
  <si>
    <t>Servicio Hospitalización</t>
  </si>
  <si>
    <t>Egresos</t>
  </si>
  <si>
    <t>Otros</t>
  </si>
  <si>
    <t>Servicio de Consulta Externa</t>
  </si>
  <si>
    <t>Consultas</t>
  </si>
  <si>
    <t>Primera Vez</t>
  </si>
  <si>
    <t>Subsecuente</t>
  </si>
  <si>
    <t>Servicio de Emergencia</t>
  </si>
  <si>
    <t>Servicio de Imágenes</t>
  </si>
  <si>
    <t>Imágenes</t>
  </si>
  <si>
    <t>%</t>
  </si>
  <si>
    <t>Auxiliar</t>
  </si>
  <si>
    <t>Sobresueldos</t>
  </si>
  <si>
    <t>Servicios Básicos</t>
  </si>
  <si>
    <t>Electricidad</t>
  </si>
  <si>
    <t>Agua</t>
  </si>
  <si>
    <t>Viáticos</t>
  </si>
  <si>
    <t>Pasajes</t>
  </si>
  <si>
    <t>Fletes</t>
  </si>
  <si>
    <t>Materiales y Suministros</t>
  </si>
  <si>
    <t>Alimentos y Productos Agroforestales</t>
  </si>
  <si>
    <t>Textiles y Vestuarios</t>
  </si>
  <si>
    <t>Calzados</t>
  </si>
  <si>
    <t>Minerales</t>
  </si>
  <si>
    <t>Productos y Utiles Varios</t>
  </si>
  <si>
    <t>Aportes y Donaciones</t>
  </si>
  <si>
    <t>Venta de Servicios</t>
  </si>
  <si>
    <t>Suplencias</t>
  </si>
  <si>
    <t>Especialismos</t>
  </si>
  <si>
    <t>Sobrejornales</t>
  </si>
  <si>
    <t>Dietas y Gastos de Representación</t>
  </si>
  <si>
    <t>Gratificaciones y Bonificaciones</t>
  </si>
  <si>
    <t>Bonificaciones</t>
  </si>
  <si>
    <t>Almacenaje</t>
  </si>
  <si>
    <t>Productos Terminales</t>
  </si>
  <si>
    <t>Servicios de Apoyo Diagnóstico</t>
  </si>
  <si>
    <t>Análisis de Laboratorio</t>
  </si>
  <si>
    <t>Indicadores de Producción</t>
  </si>
  <si>
    <t>Gestión de Usuario y Educación para la Salud</t>
  </si>
  <si>
    <t xml:space="preserve">        Venta de Servicios y Otros Ingresos</t>
  </si>
  <si>
    <t xml:space="preserve">        Otros Aportes</t>
  </si>
  <si>
    <t>Programación Trimestral</t>
  </si>
  <si>
    <t>Cantidad de Insumos</t>
  </si>
  <si>
    <t>Fuente de Financiamiento</t>
  </si>
  <si>
    <t>Estimación de Ingresos</t>
  </si>
  <si>
    <t>Programación Insumos por Producto Nivel Especializado</t>
  </si>
  <si>
    <t>Estimación de Gastos</t>
  </si>
  <si>
    <t>Objeto</t>
  </si>
  <si>
    <t>Sub-Cuenta</t>
  </si>
  <si>
    <t>Anticipos Financieros / Transferencias</t>
  </si>
  <si>
    <t xml:space="preserve">Transferencias Corrientes </t>
  </si>
  <si>
    <t>Consolidado Presupuesto Estimado de Ingresos y Gastos Nivel Especializado por Actividad Especifica</t>
  </si>
  <si>
    <t>Descripción Gasto por Cuenta</t>
  </si>
  <si>
    <t>Consultas Externa</t>
  </si>
  <si>
    <t>Emergencias</t>
  </si>
  <si>
    <t>Hospitalización</t>
  </si>
  <si>
    <t>Servicios de Laboratorios y Banco de Sangre</t>
  </si>
  <si>
    <t>Servicios de Imágenes RX</t>
  </si>
  <si>
    <t>Gestión Técnica y Administrativa</t>
  </si>
  <si>
    <t>Apoyo Diagnóstico</t>
  </si>
  <si>
    <t>Servicios de Apoyo</t>
  </si>
  <si>
    <t xml:space="preserve">      Total Ingresos RD$</t>
  </si>
  <si>
    <t>Tipo</t>
  </si>
  <si>
    <t>Remuneraciones</t>
  </si>
  <si>
    <t>Remuneraciones al personal fijo</t>
  </si>
  <si>
    <t>Sueldos a medicos</t>
  </si>
  <si>
    <t>Nuevas plazas maestros</t>
  </si>
  <si>
    <t>Incentivos y escalafón</t>
  </si>
  <si>
    <t>Remuneraciones al personal con carácter transitorio</t>
  </si>
  <si>
    <t>Sueldos al personal contratado y/o igualado</t>
  </si>
  <si>
    <t>Sueldos de personal nominal</t>
  </si>
  <si>
    <t>Sueldos al personal por servicios especiales</t>
  </si>
  <si>
    <t>Sueldo al personal nominal en período probatorio</t>
  </si>
  <si>
    <t xml:space="preserve"> Jornales</t>
  </si>
  <si>
    <t>Sueldos al personal fijo en trámite de pensiones</t>
  </si>
  <si>
    <t>Pago de porcentaje por desvinculación de cargo</t>
  </si>
  <si>
    <t>Primas por antigüedad</t>
  </si>
  <si>
    <t>Compensación</t>
  </si>
  <si>
    <t>Compensación por gastos de alimentación</t>
  </si>
  <si>
    <t>Compensación por horas extraordinarias</t>
  </si>
  <si>
    <t>Pago de horas extraordinarias, Horas extraordinarias fin de año (Reglamento 523-09)</t>
  </si>
  <si>
    <t>Prima de transporte</t>
  </si>
  <si>
    <t>Compensación servicios de Seguridad</t>
  </si>
  <si>
    <t>Compensación por resultados</t>
  </si>
  <si>
    <t>Compensación por distancia</t>
  </si>
  <si>
    <t>Compensaciones especiales</t>
  </si>
  <si>
    <t>Bono por desempeño</t>
  </si>
  <si>
    <t>Beneficio , Acuerdo de desempeños institucionales (Reglamento 423-12)</t>
  </si>
  <si>
    <t>Dietas</t>
  </si>
  <si>
    <t>Dietas en el país</t>
  </si>
  <si>
    <t>Dietas en el exterior</t>
  </si>
  <si>
    <t>Gastos de representación</t>
  </si>
  <si>
    <t>Gastos de representación en el país</t>
  </si>
  <si>
    <t>Gastos de representación en el exterior</t>
  </si>
  <si>
    <t>Bono escolar</t>
  </si>
  <si>
    <t>Gratificaciones por pasantías</t>
  </si>
  <si>
    <t>Gratificaciones por aniversario de institución</t>
  </si>
  <si>
    <t>Otras Gratificaciones y Bonificaciones</t>
  </si>
  <si>
    <t>Contribuciones al seguro de salud</t>
  </si>
  <si>
    <t>Contribuciones al seguro de pensiones</t>
  </si>
  <si>
    <t>Contribuciones al seguro de riesgo laboral</t>
  </si>
  <si>
    <t>Contribuciones al plan de retiro complementario</t>
  </si>
  <si>
    <t>Radiocomunicación</t>
  </si>
  <si>
    <t>Servicios telefónico de larga distancia</t>
  </si>
  <si>
    <t>Teléfono local</t>
  </si>
  <si>
    <t>Telefax y correos</t>
  </si>
  <si>
    <t>Servicio de internet y televisión por cable</t>
  </si>
  <si>
    <t>Energía eléctrica</t>
  </si>
  <si>
    <t>Electricidad no cortable</t>
  </si>
  <si>
    <t>Recolección de residuos sólidos</t>
  </si>
  <si>
    <t>Publicidad y propaganda</t>
  </si>
  <si>
    <t>Impresión y encuadernación</t>
  </si>
  <si>
    <t>Viáticos dentro del país</t>
  </si>
  <si>
    <t>Viáticos fuera del país</t>
  </si>
  <si>
    <t>Transporte y Alamcenaje</t>
  </si>
  <si>
    <t>Peaje</t>
  </si>
  <si>
    <t>Alquileres y Rentas</t>
  </si>
  <si>
    <t>Alquilleres y rentas de edificios y locales</t>
  </si>
  <si>
    <t>Alquileres de equipos de producción</t>
  </si>
  <si>
    <t>Alquileres de maquinarias y equipos</t>
  </si>
  <si>
    <t>Alquiler de equipo educacional</t>
  </si>
  <si>
    <t>Alquiler de equipo para computación</t>
  </si>
  <si>
    <t>Alquiler de equipo de comunicación</t>
  </si>
  <si>
    <t>Alquiler de equipo de oficina y muebles</t>
  </si>
  <si>
    <t>Alquiler de equipos sanitarios y de laboratorios</t>
  </si>
  <si>
    <t>Alquileres de equipos de transporte, tracción y elevación</t>
  </si>
  <si>
    <t>Otros alquileres</t>
  </si>
  <si>
    <t>Seguros</t>
  </si>
  <si>
    <t>Seguro de bienes muebles</t>
  </si>
  <si>
    <t>Seguros de personas</t>
  </si>
  <si>
    <t>Seguros de la producción agrícola</t>
  </si>
  <si>
    <t>Servicios de Conservación, Reparaciones Menores e Instalaciones Temporales</t>
  </si>
  <si>
    <t>Obras menores en edificaciones</t>
  </si>
  <si>
    <t>Servicios especiales de mantenimiento y reparación</t>
  </si>
  <si>
    <t>Limpieza, desmalezamiento de tierras y terrenos</t>
  </si>
  <si>
    <t>Mantenimiento y reparación de obras civiles en instalaciones varias</t>
  </si>
  <si>
    <t>Obras en bienes de dominio público</t>
  </si>
  <si>
    <t>Instalaciones eléctricas</t>
  </si>
  <si>
    <t>Servicios de pintura y derivados con fin de higiene y embellecimiento</t>
  </si>
  <si>
    <t>Mantenimiento y reparación de equipo para computación</t>
  </si>
  <si>
    <t>Mantenimiento y reparación de equipos sanitarios y de laboratorio</t>
  </si>
  <si>
    <t>Mantenimiento y reparación de equipos de transporte, tracción y elevación</t>
  </si>
  <si>
    <t>Instalaciones temporales</t>
  </si>
  <si>
    <t>Gastos judiciales</t>
  </si>
  <si>
    <t>Comisiones y gastos bancarios</t>
  </si>
  <si>
    <t>Servicios sanitarios médicos y veterinarios</t>
  </si>
  <si>
    <t>Servicios funerarios y gastos conexos</t>
  </si>
  <si>
    <t>Fumigación, lavandería, limpieza e higiene</t>
  </si>
  <si>
    <t>Fumigación</t>
  </si>
  <si>
    <t>Lavandería</t>
  </si>
  <si>
    <t>Organización de eventos y festividades</t>
  </si>
  <si>
    <t>Festividades</t>
  </si>
  <si>
    <t>Actuaciones deportivas</t>
  </si>
  <si>
    <t>Actuaciones artísticas</t>
  </si>
  <si>
    <t>Servicios Técnicos y Profesionales</t>
  </si>
  <si>
    <t>Servicios jurídicos</t>
  </si>
  <si>
    <t>Servicios de contabilidad y auditoría</t>
  </si>
  <si>
    <t>Servicios de capacitación</t>
  </si>
  <si>
    <t>Servicios de informática y sistemas computarizados</t>
  </si>
  <si>
    <t>Otros servicios técnicos profesionales</t>
  </si>
  <si>
    <t>Impuestos, derechos y tasas</t>
  </si>
  <si>
    <t>Impuestos</t>
  </si>
  <si>
    <t>Derechos</t>
  </si>
  <si>
    <t>Tasas</t>
  </si>
  <si>
    <t>Otros gastos operativos</t>
  </si>
  <si>
    <t>Otros gastos operativos de instituciones empresariales</t>
  </si>
  <si>
    <t>Alimentos y bebidas para personas</t>
  </si>
  <si>
    <t>Desayuno escolar</t>
  </si>
  <si>
    <t>Productos agroforestales y pecuarios</t>
  </si>
  <si>
    <t>Alimentos para animales</t>
  </si>
  <si>
    <t>Productos pecuarios</t>
  </si>
  <si>
    <t>Productos agrícolas</t>
  </si>
  <si>
    <t>Productos forestales</t>
  </si>
  <si>
    <t>Madera, corcho y sus manufacturas</t>
  </si>
  <si>
    <t>Hilados y telas</t>
  </si>
  <si>
    <t>Acabados textiles</t>
  </si>
  <si>
    <t>Prendas de vestir</t>
  </si>
  <si>
    <t>Papel de escritorio</t>
  </si>
  <si>
    <t>Productos de papel y cartón</t>
  </si>
  <si>
    <t>Productos de artes gráficas</t>
  </si>
  <si>
    <t>Libros, revistas y periódicos</t>
  </si>
  <si>
    <t>Textos de enseñanza</t>
  </si>
  <si>
    <t>Especies timbrados y valoradas</t>
  </si>
  <si>
    <t>Productos medicinales para uso humano</t>
  </si>
  <si>
    <t>Productos medicinales para uso veterinario</t>
  </si>
  <si>
    <t>Cueros y pieles</t>
  </si>
  <si>
    <t>Artículos de cuero</t>
  </si>
  <si>
    <t>Llantas y neumáticos</t>
  </si>
  <si>
    <t>Artículos de caucho</t>
  </si>
  <si>
    <t>Productos de Cuero, Caucho y Plasticos</t>
  </si>
  <si>
    <t>Artículos de plástico</t>
  </si>
  <si>
    <t>Productos de Minerales, Metalicos y No Metalicos</t>
  </si>
  <si>
    <t>Productos de cemento, cal, asbesto, yeso y arcilla</t>
  </si>
  <si>
    <t>Productos de cemento</t>
  </si>
  <si>
    <t>Productos de cal</t>
  </si>
  <si>
    <t>Productos de asbestos</t>
  </si>
  <si>
    <t>Productos de yeso</t>
  </si>
  <si>
    <t>Productos de arcilla y derivados</t>
  </si>
  <si>
    <t>Productos de vidrio, loza y porcelana</t>
  </si>
  <si>
    <t>Productos de vidrio</t>
  </si>
  <si>
    <t>Productos de loza</t>
  </si>
  <si>
    <t>Productos de porcelana</t>
  </si>
  <si>
    <t>Productos metálicos y sus derivados</t>
  </si>
  <si>
    <t>Productos ferrosos</t>
  </si>
  <si>
    <t>Productos no ferrosos</t>
  </si>
  <si>
    <t>Estructuras metálicas acabadas</t>
  </si>
  <si>
    <t>Herramientas menores</t>
  </si>
  <si>
    <t>Productos de hojalata</t>
  </si>
  <si>
    <t>Accesorios de metal</t>
  </si>
  <si>
    <t>Minerales metalíferos</t>
  </si>
  <si>
    <t>Petróleo crudo</t>
  </si>
  <si>
    <t>Carbon mineral</t>
  </si>
  <si>
    <t>Piedra, arcilla y arena</t>
  </si>
  <si>
    <t>Productos aislantes</t>
  </si>
  <si>
    <t>Productos abrasivos</t>
  </si>
  <si>
    <t>Otros minerales</t>
  </si>
  <si>
    <t>Otros Productos Minerales no metálicos</t>
  </si>
  <si>
    <t>Combustibles y lubricantes</t>
  </si>
  <si>
    <t>Gasolina</t>
  </si>
  <si>
    <t>Gasoil</t>
  </si>
  <si>
    <t>Kerosén</t>
  </si>
  <si>
    <t>Gas GLP</t>
  </si>
  <si>
    <t>Aceites y Grasas</t>
  </si>
  <si>
    <t>Lubricantes</t>
  </si>
  <si>
    <t>Productos químicos y conexos</t>
  </si>
  <si>
    <t>Productos explosivos y Pirotecnia</t>
  </si>
  <si>
    <t>Productos Fotoquímicos</t>
  </si>
  <si>
    <t>Productos Químicos de uso Personal</t>
  </si>
  <si>
    <t>Abonos y Fertilizantes</t>
  </si>
  <si>
    <t>Insecticidas, Fumigantes y Otros</t>
  </si>
  <si>
    <t>Material para limpieza</t>
  </si>
  <si>
    <t>Utiles de escritorio, oficina informática y de enseñanza</t>
  </si>
  <si>
    <t>Utiles destinados a actividades deportivas y recreativas</t>
  </si>
  <si>
    <t>Utiles de cocina y comedor</t>
  </si>
  <si>
    <t>Productos eléctricos y afines</t>
  </si>
  <si>
    <t>Otros repuestos y accesorios menores</t>
  </si>
  <si>
    <t>Productos y útiles varios n.i.p.</t>
  </si>
  <si>
    <t>Obras</t>
  </si>
  <si>
    <t>Bienes Muebles, Inmuebles e Intangibles</t>
  </si>
  <si>
    <t>Mobiliario Y Equipo</t>
  </si>
  <si>
    <t>Muebles de oficina y estantería</t>
  </si>
  <si>
    <t>Otros mobiliarios y equipos no identificados precedentemente</t>
  </si>
  <si>
    <t>Mobiliario y Equipo Educacional y Recreativo</t>
  </si>
  <si>
    <t>Aparatos deportivos</t>
  </si>
  <si>
    <t>Cámaras fotográficas y de video</t>
  </si>
  <si>
    <t>Equipos recreativos</t>
  </si>
  <si>
    <t>Equipo e Instrumental, Científico Y Laboratorio</t>
  </si>
  <si>
    <t>Equipo médico y de laboratorio</t>
  </si>
  <si>
    <t>Instrumental médico y de laboratorio</t>
  </si>
  <si>
    <t>Equipo veterinario</t>
  </si>
  <si>
    <t>Equipo Meteriológico y sismológico</t>
  </si>
  <si>
    <t>Vehículos y Equipo de Transporte, Tracción y Elevación</t>
  </si>
  <si>
    <t>Automóviles y camiones</t>
  </si>
  <si>
    <t>Carrocerías y remolques</t>
  </si>
  <si>
    <t>Otros equipos de transporte</t>
  </si>
  <si>
    <t>Maquinaria, Otros Equipos y Herramientas</t>
  </si>
  <si>
    <t>Maquinaria y equipo industrial</t>
  </si>
  <si>
    <t>Maquinaria y equipo de construcción</t>
  </si>
  <si>
    <t>Sistemas de aire acondicionado, calefacción y refrigeración industrial y comercial</t>
  </si>
  <si>
    <t>Equipo de comunicación, telecomunicaciones y señalamiento</t>
  </si>
  <si>
    <t>Equipo de generación eléctrica, aparatos y accesorios eléctricos</t>
  </si>
  <si>
    <t>Otros equipos</t>
  </si>
  <si>
    <t>Bienes Intangibles</t>
  </si>
  <si>
    <t>Investigación y desarrollo</t>
  </si>
  <si>
    <t>Programas de informática y base de datos</t>
  </si>
  <si>
    <t>Programas de informática</t>
  </si>
  <si>
    <t>Base de datos</t>
  </si>
  <si>
    <t>Estudios de preinversión</t>
  </si>
  <si>
    <t>Marcas y patentes</t>
  </si>
  <si>
    <t>Concesiones</t>
  </si>
  <si>
    <t>Licencias informáticas e intelectuales, industriales y comerciales</t>
  </si>
  <si>
    <t>Informáticas</t>
  </si>
  <si>
    <t>Intelectuales</t>
  </si>
  <si>
    <t>Industriales</t>
  </si>
  <si>
    <t>Comerciales</t>
  </si>
  <si>
    <t>Otros activos intangibles</t>
  </si>
  <si>
    <t>Obras En Edificaciones</t>
  </si>
  <si>
    <t>Obras para edificación residencial (viviendas)</t>
  </si>
  <si>
    <t>Obras para edificación no residencial</t>
  </si>
  <si>
    <t>Obras para edificación de otras estructuras</t>
  </si>
  <si>
    <t>Mejoras de tierras y terrenos</t>
  </si>
  <si>
    <t>Infraestructura</t>
  </si>
  <si>
    <t>Obras Hidráulicas Y Sanitarias</t>
  </si>
  <si>
    <t>Obras de Energía</t>
  </si>
  <si>
    <t>Obras de telecomunicaciones</t>
  </si>
  <si>
    <t>Infraestructura terrestre y obras anexas</t>
  </si>
  <si>
    <t>Obras urbanísticas</t>
  </si>
  <si>
    <t>Obras en cementerios</t>
  </si>
  <si>
    <t>Construcciones En Bienes Concesionados</t>
  </si>
  <si>
    <t>Construcciones en bienes de uso público concesionados</t>
  </si>
  <si>
    <t>Construcciones en bienes de uso privado concesionados</t>
  </si>
  <si>
    <t>`01</t>
  </si>
  <si>
    <t>`02</t>
  </si>
  <si>
    <t>`03</t>
  </si>
  <si>
    <t>`04</t>
  </si>
  <si>
    <t>Proporción de vacaciones no disfrutadas</t>
  </si>
  <si>
    <t>Seguro sobre infraestructura</t>
  </si>
  <si>
    <t>Otros seguros</t>
  </si>
  <si>
    <t>`05</t>
  </si>
  <si>
    <t>Mantenimiento y reparación de equipos de comunicación</t>
  </si>
  <si>
    <t>Limpieza e higiene</t>
  </si>
  <si>
    <t>Interes devengados internos por instituciones financieras</t>
  </si>
  <si>
    <t>Interes devengados externos por instituciones financieras</t>
  </si>
  <si>
    <t>Otros gastos por indemnizaciones y compensaciones</t>
  </si>
  <si>
    <t>Consolidado Presupuesto Estimado de Ingresos y Gastos Nivel Especializado por Fuente de Financiamiento</t>
  </si>
  <si>
    <t xml:space="preserve">        Anticipos Financieros</t>
  </si>
  <si>
    <t>Establecimiento:</t>
  </si>
  <si>
    <t>Servicio Regional de Salud:</t>
  </si>
  <si>
    <t>Camas Disponibles</t>
  </si>
  <si>
    <t>Dias Pacientes</t>
  </si>
  <si>
    <t>Promedio Días Estada</t>
  </si>
  <si>
    <t>Porcentaje Ocupacional</t>
  </si>
  <si>
    <t>Giro de Cama</t>
  </si>
  <si>
    <t>Años</t>
  </si>
  <si>
    <t>Día Cama Disponibles</t>
  </si>
  <si>
    <t>Descripción Ingresos por Cuenta</t>
  </si>
  <si>
    <t>Donaciones</t>
  </si>
  <si>
    <t>Donaciones recibidas de otros Organismos</t>
  </si>
  <si>
    <t>Aporte de los Hogares</t>
  </si>
  <si>
    <t>Transferencias</t>
  </si>
  <si>
    <t>Transferencias Corrientes de la Administración Central</t>
  </si>
  <si>
    <t>Anticipos Financieros</t>
  </si>
  <si>
    <t>Transferencia de Capital de la Administración Central</t>
  </si>
  <si>
    <t>Otros Ingresos</t>
  </si>
  <si>
    <t>Venta de Servicios a SENASA por afiliados regimen subsidiado</t>
  </si>
  <si>
    <t>Venta de Servicios a SENASA por afiliados regimen contributivo</t>
  </si>
  <si>
    <t>Venta de Servicios a otras ARS por atencion a Regimen contributivo</t>
  </si>
  <si>
    <t xml:space="preserve">Venta de Servicios a ARL </t>
  </si>
  <si>
    <t xml:space="preserve">Venta de Servicios a Compañias aseguradoras </t>
  </si>
  <si>
    <t>Venta de servicios a otros</t>
  </si>
  <si>
    <t>Total Ingresos</t>
  </si>
  <si>
    <t>Valor RD$</t>
  </si>
  <si>
    <t>Total RD$</t>
  </si>
  <si>
    <t>Servicios Personales</t>
  </si>
  <si>
    <t>Sueldos fijos</t>
  </si>
  <si>
    <t>Ascenso a militires</t>
  </si>
  <si>
    <t>`06</t>
  </si>
  <si>
    <t>Nuevas plazas a medicos</t>
  </si>
  <si>
    <t>`07</t>
  </si>
  <si>
    <t>Sueldo anual No. 13</t>
  </si>
  <si>
    <t>Prestacianes economicas</t>
  </si>
  <si>
    <t>Prestacion laboral por desvinculación</t>
  </si>
  <si>
    <t>Vacaciones</t>
  </si>
  <si>
    <t>`08</t>
  </si>
  <si>
    <t>`09</t>
  </si>
  <si>
    <t>`10</t>
  </si>
  <si>
    <t>Otras Gratificaciones</t>
  </si>
  <si>
    <t>Contribuciones a la Seguridad Social y Riesgo Laboral</t>
  </si>
  <si>
    <t>Contratacion de servicios</t>
  </si>
  <si>
    <t>Publicidad Impresión y Encuadernación</t>
  </si>
  <si>
    <t>Alquiler de tierra</t>
  </si>
  <si>
    <t>Alquileres de Terrenos</t>
  </si>
  <si>
    <t>Alquileres de equipos de construccion y movimiento de tierra</t>
  </si>
  <si>
    <t>Seguro de bienes inmuebles e infraestructura</t>
  </si>
  <si>
    <t>Seguros sobre bienes de dominio publico</t>
  </si>
  <si>
    <t>Seguros sobre bienes historicos y culturales</t>
  </si>
  <si>
    <t>Seguros sobre inventarios de bienes de consumo</t>
  </si>
  <si>
    <t>Contrataciones de obras menores</t>
  </si>
  <si>
    <t>Mantenimientos y reparacion de maquinarias y equipos</t>
  </si>
  <si>
    <t>Mantenimiento y reparación de equipo de oficina y muebles</t>
  </si>
  <si>
    <t>Mantenimiento y reparación de equipo de educacional</t>
  </si>
  <si>
    <t>Otros Servicios No Incluidos en conceptos anteriores</t>
  </si>
  <si>
    <t>Eventos generals</t>
  </si>
  <si>
    <t>Estudios, investigaciones y análisis de factibilidad</t>
  </si>
  <si>
    <t>Premios de billetes y quinielas de la Lotería Nacional</t>
  </si>
  <si>
    <t>Productos de Papel, Cartón e Impresos</t>
  </si>
  <si>
    <t>Productos Farmacéuticos</t>
  </si>
  <si>
    <t xml:space="preserve">Artículos de plástico </t>
  </si>
  <si>
    <t>Combustibles, Lubricantes, Productos Químicos y Conexos</t>
  </si>
  <si>
    <t>Gas Natural</t>
  </si>
  <si>
    <t>Pinturas, Lacas, Barnices, Diluyentes y Absorbentes para Pinturas</t>
  </si>
  <si>
    <t>Gastos que se asignaran durante el ejercicio ( Art. 32-33 Ley 423-06)</t>
  </si>
  <si>
    <t>5 % que se asignara durante el ejercicio para gastos corrientes</t>
  </si>
  <si>
    <t>1 % que se asignara durante el ejercicio para gastos corrientes por calamidad publica</t>
  </si>
  <si>
    <t>Utiles menores médico quirùrgicos</t>
  </si>
  <si>
    <t>Productos y útiles veterinarios</t>
  </si>
  <si>
    <t>Transferencias Corrientes</t>
  </si>
  <si>
    <t xml:space="preserve"> Transferencias Corrientes Al Sector Privado</t>
  </si>
  <si>
    <t xml:space="preserve"> Prestaciones A La Seguridad Social</t>
  </si>
  <si>
    <t>Pensiones</t>
  </si>
  <si>
    <t>Jubilaciones</t>
  </si>
  <si>
    <t>Indemnización Laboral</t>
  </si>
  <si>
    <t>Ayudas Y Donaciones A Personas</t>
  </si>
  <si>
    <t>Ayudas Y Donaciones Programadas A Hogares Y Personas</t>
  </si>
  <si>
    <t>Ayudas Y Donaciones Ocasionales A Hogares Y Personas</t>
  </si>
  <si>
    <t>Programa De Repitencia Escolar</t>
  </si>
  <si>
    <t>Becas y viajes de estudios</t>
  </si>
  <si>
    <t>Becas Nacionales</t>
  </si>
  <si>
    <t>Becas extranjeras</t>
  </si>
  <si>
    <t xml:space="preserve">Transferencias corrientes a empresas del sector privado </t>
  </si>
  <si>
    <t>Transferencias corrientes a Asociaciones sin fines de lucro y partidos políticos</t>
  </si>
  <si>
    <t>Transferencias corrientes a Asociaciones sin fines de lucro</t>
  </si>
  <si>
    <t xml:space="preserve"> Transferencias Corrientes Al Gob. Gral Nacional</t>
  </si>
  <si>
    <t>Aportaciones instituciones del gobierno central</t>
  </si>
  <si>
    <t>Aportaciones corrientes al Poder Ejecutivo</t>
  </si>
  <si>
    <t>Transferencias corrientes a instituciones descentralizadas y autonomas no financieras.</t>
  </si>
  <si>
    <t>Transferencias corrientes a instituciones descentralizadas y autonomas no financieras para servicios personales.</t>
  </si>
  <si>
    <t xml:space="preserve">Otras transferencias corrientes a instituciones descentralizadas y autonomas no financieras. </t>
  </si>
  <si>
    <t>Transferencias corrientes a instituciones descentralizadas y autonomas no financieras para pago de electricidad no cortable.</t>
  </si>
  <si>
    <t>Transferencias corrientes a instituciones públicas de la seguridad social</t>
  </si>
  <si>
    <t>Transferencias corrientes a instituciones públicas de la seguridad social para servicios personales.</t>
  </si>
  <si>
    <t>Otras transferencias corrientes a instituciones públicas de la seguridad social</t>
  </si>
  <si>
    <t>Transferencias corrientes ainstituciones públicas de la seguridad social para pago de electricidad no cortable.</t>
  </si>
  <si>
    <t xml:space="preserve">Transferenxcias corrientes a empresas públicas no financieras </t>
  </si>
  <si>
    <t>Transferenxcias corrientes a empresas públicas no financieras nacionales</t>
  </si>
  <si>
    <t>Transferenxcias corrientes a empresas públicas no financieras nacionales para servicios personales.</t>
  </si>
  <si>
    <t xml:space="preserve">Otras transferencias corrientes a instituciones públicas  no financieras nacionales </t>
  </si>
  <si>
    <t>Transferenxcias corrientes a empresas públicas no financieras nacionales   para pago de electricidad no cortable.</t>
  </si>
  <si>
    <t>Subvenciones</t>
  </si>
  <si>
    <t>Subvenciones a empresas del Sector Privado</t>
  </si>
  <si>
    <t>Subvenciones a empresas cuasiempresas publicas no financieras</t>
  </si>
  <si>
    <t>Subvenciones a instituciones publicas financieras no monetarias</t>
  </si>
  <si>
    <t>Subvenciones a instituciones publicas financieras monetarias</t>
  </si>
  <si>
    <t>Transferencias corrientes al sector externo</t>
  </si>
  <si>
    <t xml:space="preserve">Transferencias corrientes a Gobiernos Extranjeros
</t>
  </si>
  <si>
    <t>Transferencias corrientes a Gobiernos Extranjeros</t>
  </si>
  <si>
    <t>Transferencias corrientes a organismos internacionales</t>
  </si>
  <si>
    <t>Transferencias corrientes a Organismos internacionales</t>
  </si>
  <si>
    <t>Transferencias corrientes al sector privado externo</t>
  </si>
  <si>
    <t>Transferencias de Corrientes a otras Instituciones Públicas</t>
  </si>
  <si>
    <t>Sueldo en las transferencias a otras instituciones públicas</t>
  </si>
  <si>
    <t>Gasto en las transferencias a otras instituciones públicas</t>
  </si>
  <si>
    <t>Electricidad no cortable en las transferencias a otras instituciones públicas</t>
  </si>
  <si>
    <t>Transferencias Capital</t>
  </si>
  <si>
    <t>Transferencias de capital al sector privado</t>
  </si>
  <si>
    <t xml:space="preserve">Trasnferencia de capital a hogares y personas </t>
  </si>
  <si>
    <t>Transferencias de capital a Asociaciones Privadas sin Fines de Lucro</t>
  </si>
  <si>
    <t>Transferencia de capital a empresas del sector privado interno</t>
  </si>
  <si>
    <t>Muebles de alojamiento, excepto de oficina y estantería</t>
  </si>
  <si>
    <t>Equipos de Cómputo</t>
  </si>
  <si>
    <t>Electrodomesticos</t>
  </si>
  <si>
    <t>Equipos y aparatos audiovisuales</t>
  </si>
  <si>
    <t>Equipos de defensa y seguridad</t>
  </si>
  <si>
    <t>Equipos de defensa de defensa</t>
  </si>
  <si>
    <t>Equipos de seguridad</t>
  </si>
  <si>
    <t>Supervisión e inspección de obras en edificaciones</t>
  </si>
  <si>
    <t>Servicio Nacional de Salud</t>
  </si>
  <si>
    <t>Dirección de Planificación y Desarrollo</t>
  </si>
  <si>
    <t>Metropolitano</t>
  </si>
  <si>
    <t xml:space="preserve">Valdesia </t>
  </si>
  <si>
    <t>Norcentral</t>
  </si>
  <si>
    <t>Nordeste</t>
  </si>
  <si>
    <t>Enriquillo</t>
  </si>
  <si>
    <t>Este</t>
  </si>
  <si>
    <t>El Valle</t>
  </si>
  <si>
    <t>Cibao Occidental</t>
  </si>
  <si>
    <t>Cibao Central</t>
  </si>
  <si>
    <t>Año</t>
  </si>
  <si>
    <t>Anticipo Financiero</t>
  </si>
  <si>
    <t>Venta Servicios</t>
  </si>
  <si>
    <t>Aportes SNS Nomina</t>
  </si>
  <si>
    <t>Aportes SNS Medicamento</t>
  </si>
  <si>
    <t>Aportes SNS Equipamiento</t>
  </si>
  <si>
    <t>Aportes para otros gastos de inversión del SNS</t>
  </si>
  <si>
    <t xml:space="preserve">        Aportes SNS Nómina</t>
  </si>
  <si>
    <t>Nómina</t>
  </si>
  <si>
    <t>Porcentaje de cesárea</t>
  </si>
  <si>
    <t>Índice de mortalidad materna intrahospitalaria</t>
  </si>
  <si>
    <t>Insumo</t>
  </si>
  <si>
    <t>InsumoAbrev</t>
  </si>
  <si>
    <t>Descripción</t>
  </si>
  <si>
    <t>CODIGO PRESUPUESTARIO</t>
  </si>
  <si>
    <t>lsAcabadosTextiles</t>
  </si>
  <si>
    <t>Manteles en encajes para bandejas grandes (rectangulares)</t>
  </si>
  <si>
    <t>unidad</t>
  </si>
  <si>
    <t>2.3.2.2.01</t>
  </si>
  <si>
    <t>Manteles en encajes para bandejas pequeñas (rectangulares)</t>
  </si>
  <si>
    <t>lsAlimentosyBebidas</t>
  </si>
  <si>
    <t>Almuerzo tipo Buffet para 10 personas (Cristaleria, Cuberteria, Servilletas, Jugo)</t>
  </si>
  <si>
    <t>2.3.1.1.01</t>
  </si>
  <si>
    <t>Almuerzo tipo Buffet para 20 personas (Cristalería, Cubertería, Servilletas, Jugo, Café)</t>
  </si>
  <si>
    <t xml:space="preserve">Almuerzo tipo Buffet para 30 personas (Cristaleria, Cuberteria, Servilletas, Jugo) </t>
  </si>
  <si>
    <t>Almuerzo tipo Buffet para 40 personas (Cristalería, Cuberteria, Mesas, Sillas, Manteles, Servilletas)</t>
  </si>
  <si>
    <t>Refrigerio Dulce tipo Buffet p/65 Personas (Arreglo Flores, Alquiler Cristalería, Sillas, Servilletas, Mesa, Bambalina, Tope)</t>
  </si>
  <si>
    <t>Refrigerio tipo Buffet p/12 personas (4 Variedades, Desechables Transparentes, Jugo Natural, Servilletas, Hielo)</t>
  </si>
  <si>
    <t xml:space="preserve">Refrigerio tipo Buffet p/15 personas (3 Variedades, Desechables Transparentes, Jugo Natural, Servilletas, Hielo) </t>
  </si>
  <si>
    <t>Refrigerio tipo Buffet p/150 personas (Diferentes Variedades, Bambalinas, Manteles, Desechables, Hielo, Servilletas)</t>
  </si>
  <si>
    <t xml:space="preserve">Refrigerio tipo Buffet p/40 personas (5 Variedades, Cristaleria, Mantel, Tope, Bambalina, Servilletas, Hielo) </t>
  </si>
  <si>
    <t xml:space="preserve">Refrigerio tipo Buffet p/45 personas (5 Variedades, Desechable Transparentes, Servilletas, Hielo) </t>
  </si>
  <si>
    <t xml:space="preserve">Refrigerio tipo preempacado p/100 personas (4 Variedades, Jugo, Desechables Transparentes, Hielo, Servilleta) </t>
  </si>
  <si>
    <t xml:space="preserve">Refrigerio tipo preempacado p/110 personas (4 Variedades, Jugo, Desechables Transparentes,sillas plasticas, Servilletas) </t>
  </si>
  <si>
    <t xml:space="preserve">Refrigerio tipo preempacado p/125 personas (4 Variedades, Jugo, Desechables Transparentes,sillas plasticas, Servilletas) </t>
  </si>
  <si>
    <t>Refrigerio tipo preempacado p/20 personas (Variedades fuertes, Jugo, Desechables Transparentes, Servilletas, Hielo)</t>
  </si>
  <si>
    <t>Refrigerio tipo preempacado p/25 personas (4 Variedades, Jugo, Desechables Transparentes, Jugo Natural)</t>
  </si>
  <si>
    <t xml:space="preserve">Refrigerio tipo preempacado p/250 personas (4 Variedades, Jugo, Desechables Transparentes, Mesas, Manteles) </t>
  </si>
  <si>
    <t xml:space="preserve">Refrigerio tipo preempacado p/50 personas (3 Variedades, Jugo, Desechables Transparentes, Hielo, Servilleta) </t>
  </si>
  <si>
    <t>Refrigerio y Almuerzo tipo Buffet p/25 personas (Cristaleria, Mesas, Manteles, Bambalina, Hielo, Servilletas</t>
  </si>
  <si>
    <t>Servicio de Almuerzo tipo buffet para 30 Personas</t>
  </si>
  <si>
    <t>Servicio de Refrigerio tipo buffet 30 Personas</t>
  </si>
  <si>
    <t>lsArticulosdePlastico</t>
  </si>
  <si>
    <t>Cajas de Cucharas Plásticas</t>
  </si>
  <si>
    <t>Caja</t>
  </si>
  <si>
    <t>2.3.5.5.01</t>
  </si>
  <si>
    <t>Cajas de Tenedores Plásticos</t>
  </si>
  <si>
    <t>Cajas de Vasos No. 3</t>
  </si>
  <si>
    <t>Cajas de Vasos No. 7</t>
  </si>
  <si>
    <t>Fardos de Fundas Plásticas 17x22</t>
  </si>
  <si>
    <t>Fardos de Fundas Plásticas 24x30</t>
  </si>
  <si>
    <t>Fardos de Fundas Plásticas no. 55</t>
  </si>
  <si>
    <t>Electrodomésticos</t>
  </si>
  <si>
    <t>lsElectrodomesticos</t>
  </si>
  <si>
    <t>Aspiradora</t>
  </si>
  <si>
    <t>2.6.1.4.01</t>
  </si>
  <si>
    <t>Estufas de 20 pulgadas</t>
  </si>
  <si>
    <t>Microondas de 7 pies</t>
  </si>
  <si>
    <t>Refrigeradores de 8 pies</t>
  </si>
  <si>
    <t>Televisores de 32 pulgadas</t>
  </si>
  <si>
    <t>lsTelecomunicaciones</t>
  </si>
  <si>
    <t>Mapas de Evacuación</t>
  </si>
  <si>
    <t>2.6.5.5.01</t>
  </si>
  <si>
    <t>Otros Señales</t>
  </si>
  <si>
    <t>Punto de Reunion 2x2 pies, Metla colocado en pared</t>
  </si>
  <si>
    <t>Señal de Ruta de Evacuacion Area, Doble Cara 6x12, para techo con cables de acero  Fotoluminiscente</t>
  </si>
  <si>
    <t>Señales de Ruta de Evacuacion Flecha Derecha 5x8 en vinil fotoluminiscente sobre PVC de 4mm</t>
  </si>
  <si>
    <t>Señales de Ruta de Evacuacion Flecha Izquierda 5x8 en vinil fotoluminiscente sobre PVC de 4mm</t>
  </si>
  <si>
    <t>Señales de Salida 12x25¨ en vinil fotoluminiscente sobre PVC de 4mm</t>
  </si>
  <si>
    <t>Señalizaciones de Extintores y Modo de uso</t>
  </si>
  <si>
    <t xml:space="preserve">Equipo médico y de laboratorio </t>
  </si>
  <si>
    <t>lsEquiposMedicos</t>
  </si>
  <si>
    <t xml:space="preserve"> Agitador rotador VDRL.</t>
  </si>
  <si>
    <t>2.6.3.1.01</t>
  </si>
  <si>
    <t xml:space="preserve"> Aspirador de secreciones eléctrico rodable</t>
  </si>
  <si>
    <t xml:space="preserve"> Bandeja de Urología</t>
  </si>
  <si>
    <t xml:space="preserve"> Contador de células hematológicas.</t>
  </si>
  <si>
    <t xml:space="preserve"> Incubadora neonatal para UCI</t>
  </si>
  <si>
    <t xml:space="preserve"> Vitrina de acero inoxidable para material estéril 0.68x0.45x1.70m.</t>
  </si>
  <si>
    <t>Aza Diatermica</t>
  </si>
  <si>
    <t>Balanza  con tallímetro de 160 kg - 320 lbs.</t>
  </si>
  <si>
    <t>Balanza analítica de precisión</t>
  </si>
  <si>
    <t>Bandeja cirugía general</t>
  </si>
  <si>
    <t>Bandeja de acero inoxidable 30x20cms.</t>
  </si>
  <si>
    <t>Bandeja de cesárea.</t>
  </si>
  <si>
    <t>Bandeja de cirugía ortopédica</t>
  </si>
  <si>
    <t>Bandeja de legrado</t>
  </si>
  <si>
    <t>Bandeja de parto</t>
  </si>
  <si>
    <t>Bandeja ginecológica</t>
  </si>
  <si>
    <t>Baño maría 10 - 15 lts.</t>
  </si>
  <si>
    <t>Cama  tipo hospitalaria, de posición, con barandas,  colchón</t>
  </si>
  <si>
    <t>Cama cuna metálica rodable con barandas para niños 147 x 82.5 x 50 cms.</t>
  </si>
  <si>
    <t>Cama eléctrica de cuidados intensivos con barandas y funciones de posicionamientos especiales</t>
  </si>
  <si>
    <t>Cama unipersonal</t>
  </si>
  <si>
    <t>Camilla de emergencia  con barandas, ruedas  y  porta suero incluido</t>
  </si>
  <si>
    <t>Camilla de transporte intrahospitalaria con barandas, ruedas y porta suero</t>
  </si>
  <si>
    <t>Camilla de trauma shock</t>
  </si>
  <si>
    <t>Camilla para examen ginecológico.</t>
  </si>
  <si>
    <t>Carro de cura</t>
  </si>
  <si>
    <t>Centrífuga de Mesa de 24 tubos</t>
  </si>
  <si>
    <t>Chaleco plomado</t>
  </si>
  <si>
    <t>Cipap Fisher</t>
  </si>
  <si>
    <t>Colchones Hospitalarios 36' x 76' (Azul, Marron o Crema)</t>
  </si>
  <si>
    <t>Cuna de calor radiante</t>
  </si>
  <si>
    <t>Desfibrilador con monitor ECG, paleta externas y batería interna.</t>
  </si>
  <si>
    <t>Doppler fetal fijo</t>
  </si>
  <si>
    <t>Doppler fetal portátil</t>
  </si>
  <si>
    <t>Electrocardiógrafo de 3 canales portátil con carro</t>
  </si>
  <si>
    <t>Electrocauterio</t>
  </si>
  <si>
    <t>Escalinata de 2 peldaño</t>
  </si>
  <si>
    <t>Esfigmomanómetro De Pared Con Brazalete Adulto</t>
  </si>
  <si>
    <t>Esfigmomanómetro de pared con set de brazaletes pediátrico.</t>
  </si>
  <si>
    <t>Esfigmomanómetro de pedestal rodable adulto</t>
  </si>
  <si>
    <t>Esfigmomanómetro de pedestal rodable adulto/pediátrico</t>
  </si>
  <si>
    <t>Esfigmomanómetro portátil con brazalete para adulto</t>
  </si>
  <si>
    <t>Esfigmomanómetro portátil con set de Brazaletes pediátricos</t>
  </si>
  <si>
    <t>Estantería metalica de 4 niveles regulares</t>
  </si>
  <si>
    <t>Estetoscopio doble campana</t>
  </si>
  <si>
    <t>Estetoscopio pediátrico</t>
  </si>
  <si>
    <t>Frasco Esteril para muestras</t>
  </si>
  <si>
    <t>Horno eléctrico al seco cap. 28 litros.</t>
  </si>
  <si>
    <t>Incubadora de transporte</t>
  </si>
  <si>
    <t>Incubadora neonatal estándar</t>
  </si>
  <si>
    <t>Instalación de Rayos X en el Hospital Municipal de Haina</t>
  </si>
  <si>
    <t>Lámpara de fototerapia</t>
  </si>
  <si>
    <t>Lámpara quirúrgica cialítica de potencia alta.</t>
  </si>
  <si>
    <t>Lámpara quirúrgica de pie rodable .</t>
  </si>
  <si>
    <t>Laringoscopio adulto</t>
  </si>
  <si>
    <t>Máquina de anestesia 3 gases con monitoreo avanzado.</t>
  </si>
  <si>
    <t>Mesa de parto</t>
  </si>
  <si>
    <t>Mesa metálica angular rodable para instrumentos de acero inoxidable</t>
  </si>
  <si>
    <t>Mesa metálica tipo mayo acero inoxidable</t>
  </si>
  <si>
    <t>Mesa para operaciones mayores</t>
  </si>
  <si>
    <t>Microscopio binocular Tipo Estándar</t>
  </si>
  <si>
    <t>Monitor de actividad intrauterina y cardiofetal</t>
  </si>
  <si>
    <t>Monitor de funciones vitales de transporte 5 pararametros</t>
  </si>
  <si>
    <t>Monitores de signos vitales de pared de 5 parámetros .</t>
  </si>
  <si>
    <t>Nebulizador</t>
  </si>
  <si>
    <t>Negatoscopio metálico de 1 campo</t>
  </si>
  <si>
    <t>Negatoscopio metálico de 2 campos.</t>
  </si>
  <si>
    <t>Nevera para banco de sangre</t>
  </si>
  <si>
    <t>Nevera para Reactivos</t>
  </si>
  <si>
    <t>Orinal metálico</t>
  </si>
  <si>
    <t>Pulsoxímetro adulto pediátrico portátil.</t>
  </si>
  <si>
    <t>Pulsoxímetro con sensor neonatal.</t>
  </si>
  <si>
    <t>Resucitador manual adulto</t>
  </si>
  <si>
    <t>Resucitador manual neonatal</t>
  </si>
  <si>
    <t>Resucitador manual pediátrico</t>
  </si>
  <si>
    <t>Set de cirugía menor</t>
  </si>
  <si>
    <t>Set de diagnóstico de pared</t>
  </si>
  <si>
    <t>Set de diagnóstico portátil</t>
  </si>
  <si>
    <t>Set instrumental de curaciones.</t>
  </si>
  <si>
    <t>Silla de rueda aro No. 18</t>
  </si>
  <si>
    <t>Silla de rueda aro No. 24</t>
  </si>
  <si>
    <t>Sillón dental (de fabricación de local)</t>
  </si>
  <si>
    <t xml:space="preserve">Unidad de Monitoreo de Cuidados Intensivos </t>
  </si>
  <si>
    <t>Unidad de Rayos X portátil y con batería.</t>
  </si>
  <si>
    <t>Unidad dental digital completa</t>
  </si>
  <si>
    <t>Unidades dentales (de fabricación local)</t>
  </si>
  <si>
    <t>Ventilador mecánico adulto/pediátrico</t>
  </si>
  <si>
    <t>Ventilador mecánico neonatal</t>
  </si>
  <si>
    <t>Equipos de cómputo</t>
  </si>
  <si>
    <t>lsEquiposComputos</t>
  </si>
  <si>
    <t>Computadoras de escritorio</t>
  </si>
  <si>
    <t>2.6.1.3.01</t>
  </si>
  <si>
    <t xml:space="preserve">Headsets </t>
  </si>
  <si>
    <t>Impresora Multifunción</t>
  </si>
  <si>
    <t>Impresoras Blanco y Negro</t>
  </si>
  <si>
    <t>Laptop de 14 pulgadas</t>
  </si>
  <si>
    <t>lsEquiposSeguridad</t>
  </si>
  <si>
    <t>Arco Detector de Metales de 87' de alto x 35' de anho</t>
  </si>
  <si>
    <t>2.6.6.2.01</t>
  </si>
  <si>
    <t>Detectores de Metal Portatil de 16,5' de longitud</t>
  </si>
  <si>
    <t>Eventos generales</t>
  </si>
  <si>
    <t>lsEventosGenerales</t>
  </si>
  <si>
    <t>Alojamiento por una Noche por persona</t>
  </si>
  <si>
    <t>2.2.8.6.01</t>
  </si>
  <si>
    <t>Audivisuales, Decoración, Montaje y Desmontaje de Evento por 50 personas</t>
  </si>
  <si>
    <t>Audivisuales, Decoración, Montaje y Desmontaje de Evento por 80 personas</t>
  </si>
  <si>
    <t>lsGasoil</t>
  </si>
  <si>
    <t>Tickets de Combustible de RD$1,000.00</t>
  </si>
  <si>
    <t xml:space="preserve">2.3.7.1.02 </t>
  </si>
  <si>
    <t>Tickets de Combustible de RD$200.00</t>
  </si>
  <si>
    <t>Tickets de Combustible de RD$500.00</t>
  </si>
  <si>
    <t>Galones de Gasoil Optimo</t>
  </si>
  <si>
    <t>galon</t>
  </si>
  <si>
    <t>2.3.7.1.02</t>
  </si>
  <si>
    <t>Galones de Gasoil Regular</t>
  </si>
  <si>
    <t>Galones de Gasolina Premium</t>
  </si>
  <si>
    <t>Galones de Gasolina Regular</t>
  </si>
  <si>
    <t>Galones de GPL</t>
  </si>
  <si>
    <t>lsHerramientasMenores</t>
  </si>
  <si>
    <t>60 pie de Alambre Vinyl #14/2</t>
  </si>
  <si>
    <t>pie</t>
  </si>
  <si>
    <t>2.3.6.3.04</t>
  </si>
  <si>
    <t>Bandeja metálica colectora de agua de 1.50 x 0.70 x 0.70mts</t>
  </si>
  <si>
    <t>Cajas aéreas plásticas</t>
  </si>
  <si>
    <t>Canaleta de 1 pulgada</t>
  </si>
  <si>
    <t>Codos de 1' PVC</t>
  </si>
  <si>
    <t>Destornillador de Estria</t>
  </si>
  <si>
    <t>Destornillador Plano</t>
  </si>
  <si>
    <t>Faceplate 1 salida</t>
  </si>
  <si>
    <t>Grapas Plasticas para Alambre Vinyl #13</t>
  </si>
  <si>
    <t>Llave de Rueda tipo T</t>
  </si>
  <si>
    <t>Llaves de paso de bola (1 pulgada)</t>
  </si>
  <si>
    <t>Martillo</t>
  </si>
  <si>
    <t>Mini Jack RJ45</t>
  </si>
  <si>
    <t>Niples 1' x 2' hg</t>
  </si>
  <si>
    <t>Niples de 1' x 3' hg</t>
  </si>
  <si>
    <t>Organizador horizontal plástico</t>
  </si>
  <si>
    <t>Patch Cord UTP Cat.6 de 2 pies</t>
  </si>
  <si>
    <t>Patch Cord UTP Cat.6 de 7 pies</t>
  </si>
  <si>
    <t>Patch Panel 24 puertos Cat.6</t>
  </si>
  <si>
    <t>Pinzas para corte de tola</t>
  </si>
  <si>
    <t>Punta de Tria para Taladro</t>
  </si>
  <si>
    <t>PVC CR80/30 (kit de 500)</t>
  </si>
  <si>
    <t>Rack (Palometas) de Pared para Monitor NK PVM-2701</t>
  </si>
  <si>
    <t>Rack de pared 7U con Bisagras</t>
  </si>
  <si>
    <t>Tarugos Azules</t>
  </si>
  <si>
    <t>tee de 1 pulgada hg</t>
  </si>
  <si>
    <t>Tira de Lija 100/1</t>
  </si>
  <si>
    <t>Tira de Lija de Metal 12/1</t>
  </si>
  <si>
    <t>Tornillo para Tarugo Azul</t>
  </si>
  <si>
    <t>Tubo de Silicón Transparente</t>
  </si>
  <si>
    <t>lsImpresionyEncuadernacion</t>
  </si>
  <si>
    <t>Impresión Formularios (dos caras)</t>
  </si>
  <si>
    <t xml:space="preserve">2.2.2.2.01 </t>
  </si>
  <si>
    <t>lsLlantasyNeumaticos</t>
  </si>
  <si>
    <t xml:space="preserve">Goma (No.265/70/16 para camioneta Toyota Hilux) </t>
  </si>
  <si>
    <t>2.3.5.3.01</t>
  </si>
  <si>
    <t xml:space="preserve">Gomas (No. 265/70/15 para jeep Chevrolet Brazer) </t>
  </si>
  <si>
    <t>Neumáticos para Ford Ranger, Pirelli 265-70R-16</t>
  </si>
  <si>
    <t>Neumáticos para Motocicleta 110/80-18-58, trasera, Michelin</t>
  </si>
  <si>
    <t>Neumáticos para Motocicletas 80/90-21mc48p, delanteras Michelin</t>
  </si>
  <si>
    <t>Neumáticos para Toyota Hilux, Firestone 265/70 R 16</t>
  </si>
  <si>
    <t>Tubo de Neumáticos para Motocicleta, delantero, Michelin</t>
  </si>
  <si>
    <t>Tubo de Neumáticos para Motocicleta, trasero, Michelin</t>
  </si>
  <si>
    <t>lsMantenimiento</t>
  </si>
  <si>
    <t>Instalación, Correcion de Pintura, Cristal Delantero y Bumper de vehiculo</t>
  </si>
  <si>
    <t>2.7.2.6.01</t>
  </si>
  <si>
    <t>Mantenimiento de Vehículos</t>
  </si>
  <si>
    <t>Mantenimiento y reparación de equipos para computación</t>
  </si>
  <si>
    <t xml:space="preserve">Mantenimiento y/o Reparación Impresora  Multifuncional </t>
  </si>
  <si>
    <t>2.7.2.2.01</t>
  </si>
  <si>
    <t>Mantenimiento y/o Reparación Impresora Laser</t>
  </si>
  <si>
    <t>Servicio de Reparación y Mantenimiento de Fotocopiadora (anual)</t>
  </si>
  <si>
    <t>Reparación de Tomógrafo General Electric Brights Speed, serial 277468nm5</t>
  </si>
  <si>
    <t>2.7.2.4.01</t>
  </si>
  <si>
    <t>Mantenimiento y reparación de maquinarias y equipos</t>
  </si>
  <si>
    <t>Mantenimiento de Planta Electrica Cummins 20KVA</t>
  </si>
  <si>
    <t>Mantenimiento y Reparación de Aire Acondicionado de 3 Toneladas</t>
  </si>
  <si>
    <t>Reparacion y Mantenimiento Planta Eléctrica</t>
  </si>
  <si>
    <t>Servicio de Mantenimiento de Aire Acondicionado</t>
  </si>
  <si>
    <t>2.2.7.2.01</t>
  </si>
  <si>
    <t>Servicio de mantenimiento,lavado y brillado de piso</t>
  </si>
  <si>
    <t>2.7.1.7.01</t>
  </si>
  <si>
    <t>Servicios de Desinstalacion,  Instalación y Mantenimiento</t>
  </si>
  <si>
    <t>Mantenimiento y reparación de muebles y equipos de oficina</t>
  </si>
  <si>
    <t>Mantenimiento Planta Eléctrica</t>
  </si>
  <si>
    <t>2.7.1.6.01</t>
  </si>
  <si>
    <t>Suministro, Instalación y drenaje</t>
  </si>
  <si>
    <t>2.7.1.4.01</t>
  </si>
  <si>
    <t>lsMaterialesdeLimpieza</t>
  </si>
  <si>
    <t>Ambientador en Spray, diferentes Frangancias</t>
  </si>
  <si>
    <t>2.3.9.1.01</t>
  </si>
  <si>
    <t>Carro de limpieza de 2 baldes</t>
  </si>
  <si>
    <t>Cleaner, 1 Litro para Maquina ABX Micros 60</t>
  </si>
  <si>
    <t>Cubo plastico , con brazalete en metal, Mediano</t>
  </si>
  <si>
    <t>Docenas de Brillo de Metal (Fregar)</t>
  </si>
  <si>
    <t>Escoba plastica</t>
  </si>
  <si>
    <t>Galón de Cloro</t>
  </si>
  <si>
    <t>Galones de Limpia Cristales</t>
  </si>
  <si>
    <t>Jabón Liquido Lavaplatos</t>
  </si>
  <si>
    <t>Jabón Liquido para Manos</t>
  </si>
  <si>
    <t>Neutralizador de Olor</t>
  </si>
  <si>
    <t xml:space="preserve">Pinespuma </t>
  </si>
  <si>
    <t>Rastrillo plastico palo en  en madera</t>
  </si>
  <si>
    <t>Saco de Detergente en Polvo</t>
  </si>
  <si>
    <t>Suaper</t>
  </si>
  <si>
    <t>Muebles de alojamiento</t>
  </si>
  <si>
    <t>lsMueblesdeAlojamiento</t>
  </si>
  <si>
    <t>Bancada de 3 asientos</t>
  </si>
  <si>
    <t>2.6.1.2.02</t>
  </si>
  <si>
    <t>Bancada de 4 asientos</t>
  </si>
  <si>
    <t>lsMueblesdeOficina</t>
  </si>
  <si>
    <t>Anaquel metalico de 5 niveles</t>
  </si>
  <si>
    <t>2.6.1.1.02</t>
  </si>
  <si>
    <t>Anaqueles de Metal de 1.20m+0.60 cm</t>
  </si>
  <si>
    <t>2.6.1.1.01</t>
  </si>
  <si>
    <t>Anaqueles de Metal de 1.m+0.60 cm</t>
  </si>
  <si>
    <t>Archivador metálico de 4 gavetas.</t>
  </si>
  <si>
    <t>Archivos Laterales 2.3 de 4 gavetas</t>
  </si>
  <si>
    <t>Armario metálico dobles o lockers con ojete para candado.</t>
  </si>
  <si>
    <t>Bandeja metálica rodable de sobre cama para alimentos</t>
  </si>
  <si>
    <t>Cubiculos (1.05mt x 1.00mt x 0.60mt)</t>
  </si>
  <si>
    <t>Cubo metalico para desperdicios con tapa accionada a pedal</t>
  </si>
  <si>
    <t>Dispositivo de Paso Rápido de Peajes para Vehículos</t>
  </si>
  <si>
    <t>Escritorio metálico de 2 cajones de 100 x 60 cms.</t>
  </si>
  <si>
    <t>Gabinetes Aereos 1.00mt con puerta tipo tambor</t>
  </si>
  <si>
    <t>Mesa comedor con 4 sillas</t>
  </si>
  <si>
    <t>Silla metálica giratoria rodable con asiento alto</t>
  </si>
  <si>
    <t>Silla secretarial</t>
  </si>
  <si>
    <t>Sillas de Oficina sin brazo, con soporte lumbar</t>
  </si>
  <si>
    <t>Sillas de visitas</t>
  </si>
  <si>
    <t>Sillas secretariales sin brazo con soporte lumbar</t>
  </si>
  <si>
    <t>Sillón ejecutivo color negro, con brazo, soporte lumbar, en leader</t>
  </si>
  <si>
    <t>Sillon Ergonomico o Postural color negro</t>
  </si>
  <si>
    <t>Sillón para sala de reuniones</t>
  </si>
  <si>
    <t>Sillón semiejecutivo sin porta brazos unipersonal</t>
  </si>
  <si>
    <t>Taburete metálico asiento giratorio rodable con espaldar.</t>
  </si>
  <si>
    <t>Taburete metalico giratorio con espaldar para anestesiologo</t>
  </si>
  <si>
    <t>lsObrasMenoresEdificaciones</t>
  </si>
  <si>
    <t xml:space="preserve"> Adecuación Local </t>
  </si>
  <si>
    <t>2.7.1.1.01</t>
  </si>
  <si>
    <t>lsOtrosEquipos</t>
  </si>
  <si>
    <t>Bomba de agua de 1.5 hp, doble impele</t>
  </si>
  <si>
    <t>2.6.5.8.01</t>
  </si>
  <si>
    <t>Bomba de Agua de 3HP - 110-220V</t>
  </si>
  <si>
    <t>Gato Hidráulico 2 TOM. TW</t>
  </si>
  <si>
    <t>Tanque de hidroneumatico de 120 galones - alta presion</t>
  </si>
  <si>
    <t>lsPeaje</t>
  </si>
  <si>
    <t>Peaje (por vehiculo)</t>
  </si>
  <si>
    <t>2.2.4.4.01</t>
  </si>
  <si>
    <t>Pinturas, barnices, lacas, diluyentes y absorbentes para pintura</t>
  </si>
  <si>
    <t>lsPinturas</t>
  </si>
  <si>
    <t>Cemento de pvc de 16oz</t>
  </si>
  <si>
    <t>2.3.7.2.06</t>
  </si>
  <si>
    <t>Pastas de cloro de cisternas 200GRS</t>
  </si>
  <si>
    <t>lsProductosArtesGraficas</t>
  </si>
  <si>
    <t>Calcomanias</t>
  </si>
  <si>
    <t>2.3.3.3.01</t>
  </si>
  <si>
    <t>Letrero en Acrílico rotulado en Vinil adhesivo, Tornillos Decorativo (0.71mt x 1.06mt) con instalación</t>
  </si>
  <si>
    <t>lsProductosdeCemento</t>
  </si>
  <si>
    <t>Cemento blanco</t>
  </si>
  <si>
    <t>libra</t>
  </si>
  <si>
    <t>2.3.6.1.01</t>
  </si>
  <si>
    <t>lsProductosdeLoza</t>
  </si>
  <si>
    <t>Inodoros color blanco</t>
  </si>
  <si>
    <t>2.3.6.2.02</t>
  </si>
  <si>
    <t>Lavamanos con pedestal color blanco</t>
  </si>
  <si>
    <t>Pedestal de Lavamanos color blanco</t>
  </si>
  <si>
    <t>lsProductosdePapel</t>
  </si>
  <si>
    <t>Carpetas Azules de 5 Pulgadas con 3 aros.</t>
  </si>
  <si>
    <t>Carpetas institucionales con bolsillo full color, Cartón 9x12</t>
  </si>
  <si>
    <t>Carpetas No.1, Blanca c/Cover</t>
  </si>
  <si>
    <t>2.3.3.2.01</t>
  </si>
  <si>
    <t>Carpetas No.2</t>
  </si>
  <si>
    <t>Carpetas No.3</t>
  </si>
  <si>
    <t>Carpetas No.4</t>
  </si>
  <si>
    <t xml:space="preserve">Carpetas No.5, Blanca c/Cover </t>
  </si>
  <si>
    <t>Fardos de Papel Higiénico Jumbo</t>
  </si>
  <si>
    <t>Fardos de Papel Toalla</t>
  </si>
  <si>
    <t>Fardos de Servilletas</t>
  </si>
  <si>
    <t>Fólder de bolsillo color azul</t>
  </si>
  <si>
    <t>Folders 8 1/2x 11 (100/1) Impropapel</t>
  </si>
  <si>
    <t>Folders 8 1/2x 11 (100/1), de Colores</t>
  </si>
  <si>
    <t>Folders 8 1/2x 13 (100/1), Ofi Folder</t>
  </si>
  <si>
    <t>Folders 8 1/2x 13 (100/1), Ofinota</t>
  </si>
  <si>
    <t>Formulario de Requisicion de Materiales de 50 juegos con 3 autocopias</t>
  </si>
  <si>
    <t>Libretas Rayadas 5x8 (docena)</t>
  </si>
  <si>
    <t>Libretas Rayadas 8 1/2 x 11 (docena)</t>
  </si>
  <si>
    <t>Máquinas sumadoras Electrónicas</t>
  </si>
  <si>
    <t>Resma de Hojas timbradas con Logo de la Institución 8 1/2 x 11 (Bond 24)</t>
  </si>
  <si>
    <t>Resma de Papel 8 1/2x11</t>
  </si>
  <si>
    <t>resma</t>
  </si>
  <si>
    <t>2.3.3.1.01</t>
  </si>
  <si>
    <t>Resma de Papel 8 1/2x14</t>
  </si>
  <si>
    <t>Rollo de Papel para Sumadora, 21/4¨x120 Import</t>
  </si>
  <si>
    <t>Sobres para Carta (cajas) 500/1</t>
  </si>
  <si>
    <t>Sumadoras Electricas</t>
  </si>
  <si>
    <t>lsProductosdeVidrio</t>
  </si>
  <si>
    <t xml:space="preserve">Cristal Delantero para Isuzu D-Max </t>
  </si>
  <si>
    <t>2.3.6.2.01</t>
  </si>
  <si>
    <t xml:space="preserve">Cristal Delantero para Mitsubishi L200 </t>
  </si>
  <si>
    <t xml:space="preserve">Cristal Delantero para Nissan Frontier </t>
  </si>
  <si>
    <t>Cristal Delantero para Toyota Fortunner</t>
  </si>
  <si>
    <t xml:space="preserve">Cristal Delantero para Toyota Hilux </t>
  </si>
  <si>
    <t>lsProductosElectricos</t>
  </si>
  <si>
    <t>Alambre STD No. 12 (2.5 mm) Rollo</t>
  </si>
  <si>
    <t>2.3.9.6.01</t>
  </si>
  <si>
    <t>Alicate Eléctrico 9'' TRUPER (12351)</t>
  </si>
  <si>
    <t>Bateria AA (docenas) Maxell</t>
  </si>
  <si>
    <t>Bateria AAA  (docenas), Insterstate</t>
  </si>
  <si>
    <t>Bateria AAA  Maxell (docenas)</t>
  </si>
  <si>
    <t>Baterías de Vehículos para Isuzu D-Max</t>
  </si>
  <si>
    <t>Baterías de Vehículos para Nissan Frontier</t>
  </si>
  <si>
    <t>Baterías de Vehículos para Nissan Patrol</t>
  </si>
  <si>
    <t>Baterías de Vehículos para Toyota Corolla</t>
  </si>
  <si>
    <t>Baterías para UPS de Tomógrafo ( capacidad 80KVA/64KVA)</t>
  </si>
  <si>
    <t>Bombillo Pequeño 25W, Bajo Consumo</t>
  </si>
  <si>
    <t>Extensiones elécricas de 10 pies, color mamey (3M) 48006 Voltech</t>
  </si>
  <si>
    <t>Fotocelda con Base</t>
  </si>
  <si>
    <t>Main Breaker Trifasico de 240 voltios</t>
  </si>
  <si>
    <t>Reflectores LED 100W</t>
  </si>
  <si>
    <t>Regletas 6 Salidas Voltech</t>
  </si>
  <si>
    <t>Switch 24 puertos Gigabit (No POE)</t>
  </si>
  <si>
    <t>Tape 3M Scoth-23 de Goma</t>
  </si>
  <si>
    <t>Tape 3M Scoth-33 Vinil</t>
  </si>
  <si>
    <t>Tomacorrientes 110v, tipo Livingston</t>
  </si>
  <si>
    <t>Transformadores 2x32W Silvania de 110v/ 277v</t>
  </si>
  <si>
    <t>Tubos fluorescentes Blancos 32w Caja 25/1</t>
  </si>
  <si>
    <t>lsProductosMedicinalesH</t>
  </si>
  <si>
    <t>Anestesia al 2% 1 50.00</t>
  </si>
  <si>
    <t>2.3.4.1.01</t>
  </si>
  <si>
    <t>Anestesia al 3% 50/1</t>
  </si>
  <si>
    <t>Dycal brazil</t>
  </si>
  <si>
    <t>2.3.4.2.01</t>
  </si>
  <si>
    <t>Eugenol (frasco)</t>
  </si>
  <si>
    <t>Grabado Acido 37% Phosphoric 12g</t>
  </si>
  <si>
    <t>Grabado ácido 37% Phosphoric 12g</t>
  </si>
  <si>
    <t>Hidróxido de Calcio USA</t>
  </si>
  <si>
    <t>Hyaminol solución desinfectante 16 oz.</t>
  </si>
  <si>
    <t>Hyaminol solucion desinfectante 16oz.</t>
  </si>
  <si>
    <t>Kit de Resina</t>
  </si>
  <si>
    <t>Lysol Odontológico IC</t>
  </si>
  <si>
    <t>tonelada</t>
  </si>
  <si>
    <t>Minolyse LGM para Maquina ABX Micros 60</t>
  </si>
  <si>
    <t>Minoton/Minidil, 20 litros para Maquina ABX Micros 60</t>
  </si>
  <si>
    <t>Oxido de Zinc 2oz. (LC)</t>
  </si>
  <si>
    <t>Papel articular</t>
  </si>
  <si>
    <t>Pasta profiláctica Cherry 12oz</t>
  </si>
  <si>
    <t>Pasta Profiláctica Cherry 12oz.</t>
  </si>
  <si>
    <t>Resina flow</t>
  </si>
  <si>
    <t>lsProductosMetalicos</t>
  </si>
  <si>
    <t>Aro para Goma No. 265/70/16 para Camioneta Toyota Hilux</t>
  </si>
  <si>
    <t>2.3.6.3.01</t>
  </si>
  <si>
    <t>Productos químicos de uso personal</t>
  </si>
  <si>
    <t>lsProductosQuimicos</t>
  </si>
  <si>
    <t>Galón de Gel Anti-bacterial para manos</t>
  </si>
  <si>
    <t>2.3.7.2.03</t>
  </si>
  <si>
    <t>lsPublicidadyPropaganda</t>
  </si>
  <si>
    <t xml:space="preserve">Publicación en el Periódico, de Proceso de Licitación Publica Nacional durante 2 Días, </t>
  </si>
  <si>
    <t>dia</t>
  </si>
  <si>
    <t xml:space="preserve">2.2.2.1.01 </t>
  </si>
  <si>
    <t>Servicios técnicos y profesionales</t>
  </si>
  <si>
    <t>lsServiciosTecnicosProfesionales</t>
  </si>
  <si>
    <t>Pagos facilitadores externos</t>
  </si>
  <si>
    <t xml:space="preserve">Cheque </t>
  </si>
  <si>
    <t>2.2.8.7.06</t>
  </si>
  <si>
    <t>Sistemas de aire acondicionado, calefacción y de refrigeración industrial y comercial</t>
  </si>
  <si>
    <t>lsAireAcondicionado</t>
  </si>
  <si>
    <t>Condensador de 24,000 BTU, Refrigerante 22</t>
  </si>
  <si>
    <t>2.6.5.4.01</t>
  </si>
  <si>
    <t>Motor para Aire Condicionado Centralizado</t>
  </si>
  <si>
    <t>Útiles de cocina y comedor</t>
  </si>
  <si>
    <t>lsUtilesdeCocina</t>
  </si>
  <si>
    <t>Azucareras en Acero Inoxidable</t>
  </si>
  <si>
    <t>2.3.9.5.01</t>
  </si>
  <si>
    <t>Bandeja de guano o Madera artesanal 18x10 (rectangular)</t>
  </si>
  <si>
    <t>Docena de Platos hondo para Sopa, Blancos</t>
  </si>
  <si>
    <t>docena</t>
  </si>
  <si>
    <t>Docena de Platos llanos color blanco</t>
  </si>
  <si>
    <t>Docenas de Copas de Cristal para agua 10.7 oz</t>
  </si>
  <si>
    <t>Docenas de Copas de Cristal para agua bajitas</t>
  </si>
  <si>
    <t>Docenas de cucharitas para cafe</t>
  </si>
  <si>
    <t>Grecas Industriales de 4 litros</t>
  </si>
  <si>
    <t>Set de docenas de Tazas color blanco para cafe</t>
  </si>
  <si>
    <t>sets de Cuchillos, Tenedores y Cucharas (acero inoxidable)</t>
  </si>
  <si>
    <t>Termos para Cafe de 1.5 litros color negro</t>
  </si>
  <si>
    <t>Tetera para Té</t>
  </si>
  <si>
    <t>Útiles de escritorio, oficina, informática y de enseñanza</t>
  </si>
  <si>
    <t>lsUtilesdeOficina</t>
  </si>
  <si>
    <t xml:space="preserve">	Cubeta de acero inoxidable rodable</t>
  </si>
  <si>
    <t xml:space="preserve">2.3.9.2.01 </t>
  </si>
  <si>
    <t xml:space="preserve">	Zafacón de acero inoxidable con tapa y pedal</t>
  </si>
  <si>
    <t>(662) COLOR para impresora HP 3515</t>
  </si>
  <si>
    <t>(662) NEGRO para impresora HP 3515</t>
  </si>
  <si>
    <t>122XL (CH563HC) para impresora HP 2050 (PERSONAL)</t>
  </si>
  <si>
    <t>670 (CZ113AL) NEGRO para impresora HP AVANTAGE 4625</t>
  </si>
  <si>
    <t>670 (CZ114AL) AZUL para impresora HP AVANTAGE 4625</t>
  </si>
  <si>
    <t>670 (CZ115AL) MAGENTA para impresora HP AVANTAGE 4625</t>
  </si>
  <si>
    <t>670 (CZ116AL) AMARILLO para impresora HP AVANTAGE 4625</t>
  </si>
  <si>
    <t>74 NEGRO para impresora HP C4280</t>
  </si>
  <si>
    <t>75 COLOR para impresora HP C4280</t>
  </si>
  <si>
    <t>AL-100 TD para impresora SHARP AL-2030</t>
  </si>
  <si>
    <t>Archivo Acordeon</t>
  </si>
  <si>
    <t>Bandas de Gomas No. 18 (cajas)</t>
  </si>
  <si>
    <t>Bandejas para Escritorio</t>
  </si>
  <si>
    <t>Cajas de Clips (19MM) pequeño</t>
  </si>
  <si>
    <t>Cajas de Clips (32MM) Mediano</t>
  </si>
  <si>
    <t>Cajas de Clips (51MM) Grande</t>
  </si>
  <si>
    <t>Cajas de Felpas Azules</t>
  </si>
  <si>
    <t>Cajas de Lapiceros Azules</t>
  </si>
  <si>
    <t>Cajas Marcadores de Pizarra</t>
  </si>
  <si>
    <t>Carpetas para archivos</t>
  </si>
  <si>
    <t>Cartucho 122 Color para impresora HP2050 (Personal)</t>
  </si>
  <si>
    <t>Cartucho 122 Negro para impresora HP 2050 (Personal)</t>
  </si>
  <si>
    <t>Cartucho 662 color para impresora HP 3515</t>
  </si>
  <si>
    <t>Cartucho 662 Negro para impresora HP 3515</t>
  </si>
  <si>
    <t>Cartucho 670 (CZ113AL) Negro  para impresora HP AVANTAGE 4625</t>
  </si>
  <si>
    <t>Cartucho 670 (CZ114AL) Magenta para impresora HP AVANTAGE 4625</t>
  </si>
  <si>
    <t>Cartucho 670 (CZ115AL) Amarillo para impresora HP AVANTAGE 4625</t>
  </si>
  <si>
    <t>Cartucho 670 (CZ116AL) Cian para impresora HP AVANTAGE 4625</t>
  </si>
  <si>
    <t>Cartucho 74 Negro para impresora HP C4280</t>
  </si>
  <si>
    <t>Cartucho 75 Color para impresora HP C4280</t>
  </si>
  <si>
    <t>Cartucho 954 Amarillo para impresora OFFICEJET PRO8710</t>
  </si>
  <si>
    <t>Cartucho 954 Cian para impresora OFFICEJET PRO8710</t>
  </si>
  <si>
    <t>Cartucho 954 Magenta para impresora HP OFFICEJET PRO8710</t>
  </si>
  <si>
    <t>Cartucho 954 Negro para impresora HP OFFICEJET PRO8710</t>
  </si>
  <si>
    <t>Cartucho CN050A (951) CIAN para impresora HP OFFICEJET PRO8610</t>
  </si>
  <si>
    <t>Cartucho CN051 (951) Magenta para impresora HP OFFICEJET PRO8610</t>
  </si>
  <si>
    <t>Cartucho CN052A Amarillo para impresora HP OFFICEJET PRO8610</t>
  </si>
  <si>
    <t>Cartucho HP 60 Negro para impresora HP DESKJET D1660</t>
  </si>
  <si>
    <t>Cartuchos color Negro para Impresora HP Photosmart C4280</t>
  </si>
  <si>
    <t>CB435A (35A) para impresora Laserjet P1006</t>
  </si>
  <si>
    <t>CE285A (85A) para impresora HP P1102W</t>
  </si>
  <si>
    <t>CE310A para impresora HP CP1025NW</t>
  </si>
  <si>
    <t>CE505A (05A) para impresora HP P2055DM</t>
  </si>
  <si>
    <t>Cera para contar Red Star 1.1 oz</t>
  </si>
  <si>
    <t>CF226A (26A) para impresora HP MFP M426 FDW</t>
  </si>
  <si>
    <t>CF283A (83A) para impresora HP MFP M127 FN</t>
  </si>
  <si>
    <t>Cinta adhesiva 3/4</t>
  </si>
  <si>
    <t>Cinta para Calculadora electronica CIO Negra-Roja</t>
  </si>
  <si>
    <t>CL-511 COLOR para impresora CANON PIXMA MP230</t>
  </si>
  <si>
    <t>CL-513 XL COLOR para impresora CANON PIXMA MP230</t>
  </si>
  <si>
    <t>Clip porta Carnet</t>
  </si>
  <si>
    <t>Clips Mediano 33MM</t>
  </si>
  <si>
    <t>Clips Sujeta Papel Grande</t>
  </si>
  <si>
    <t xml:space="preserve">Clips Sujeta Papel Pequeño </t>
  </si>
  <si>
    <t>CN050A (951) CIAN AZUL para impresora HP OFFICEJET PRO8610</t>
  </si>
  <si>
    <t>CN051A (951) MAGENTA para impresora HP OFFICEJET PRO8610</t>
  </si>
  <si>
    <t>CN052A (952) AMARILLO para impresora HP OFFICEJET PRO8610</t>
  </si>
  <si>
    <t>Corrector Liquido  20ml</t>
  </si>
  <si>
    <t>Disco Duro externo de 2 Tera Bytes</t>
  </si>
  <si>
    <t>E260A11L para impresora LEXMARK E260DN</t>
  </si>
  <si>
    <t>Grapa Industrial Grande (cajas)</t>
  </si>
  <si>
    <t>Grapadoras de Metal</t>
  </si>
  <si>
    <t>Guillotina 15¨</t>
  </si>
  <si>
    <t>Lapiceros Azules</t>
  </si>
  <si>
    <t>Lapiceros color Azul (cajas)</t>
  </si>
  <si>
    <t>Lapiceros color negro (cajas)</t>
  </si>
  <si>
    <t>Lapiceros color rojo (cajas)</t>
  </si>
  <si>
    <t>Lápiz de carbon (docena)</t>
  </si>
  <si>
    <t>Memoria Micro SD de 64GB</t>
  </si>
  <si>
    <t>Memorias USB 8 GB</t>
  </si>
  <si>
    <t>Mural de Corcho, Marco Madera 24x35</t>
  </si>
  <si>
    <t>Notas de papel autoadhesivo, Post it 3x3</t>
  </si>
  <si>
    <t>Paquetes Post-it Banderitas, 5 Colores Hopax (Sing Here)</t>
  </si>
  <si>
    <t>PG-510 NEGRO para impresora CANON PIXMA MP230</t>
  </si>
  <si>
    <t>PG-512 XL NEGRO para impresora CANON PIXMA MP230</t>
  </si>
  <si>
    <t>Pizarras Blancas Laminadas 90x60 cm con Trípode</t>
  </si>
  <si>
    <t>Plásticos Protectores de Carnet</t>
  </si>
  <si>
    <t>Porta Clips</t>
  </si>
  <si>
    <t>Porta Lápiz de Metal</t>
  </si>
  <si>
    <t>Porta Revista de Metal</t>
  </si>
  <si>
    <t>Post it 3x3,  Varios Colores</t>
  </si>
  <si>
    <t>Post it Banderita</t>
  </si>
  <si>
    <t>Post it Grandes</t>
  </si>
  <si>
    <t>Post it Pequeño</t>
  </si>
  <si>
    <t>Q1338A (38A) para impresora LASERJET 4200 DTN</t>
  </si>
  <si>
    <t>Q2612AD (12A) para impresora HP LASERJET 1022</t>
  </si>
  <si>
    <t>Q5942A (42A) para impresora LASERJET 4250</t>
  </si>
  <si>
    <t>Reglas Plásticas 12¨</t>
  </si>
  <si>
    <t>Resaltador Amarillo Fluorescente</t>
  </si>
  <si>
    <t>Resaltador Fluorescente</t>
  </si>
  <si>
    <t>Router wifi</t>
  </si>
  <si>
    <t>Sacapuntas</t>
  </si>
  <si>
    <t>Sacapuntas Eléctrico</t>
  </si>
  <si>
    <t>Sello de Despachado (CUADRADO)</t>
  </si>
  <si>
    <t>Sello de Recibido (CUADRADO)</t>
  </si>
  <si>
    <t>Sellos Gomigrafos</t>
  </si>
  <si>
    <t>Separadores carpeta 8 1/2 x11</t>
  </si>
  <si>
    <t>Stick de Colle 35g (Pegamento)</t>
  </si>
  <si>
    <t>Tabla de Apoyo de Madera</t>
  </si>
  <si>
    <t>Tabla de apoyo/ Madera</t>
  </si>
  <si>
    <t>Tape 33-3M (un rollo)</t>
  </si>
  <si>
    <t>Tijeras de oficina</t>
  </si>
  <si>
    <t>Tinta para Sello color azul (docenas)</t>
  </si>
  <si>
    <t>Tinta para Sello color rojo</t>
  </si>
  <si>
    <t>Toner AR-310NT para impresora SHARP AR-M237</t>
  </si>
  <si>
    <t>Toner CB435A (35A) para impresora LASERJET P1006</t>
  </si>
  <si>
    <t>Toner CE285A (85A) para impresora HP P1102W</t>
  </si>
  <si>
    <t>Toner CE310A 126A para impresora HP CP1025NW</t>
  </si>
  <si>
    <t>Toner CE505A (05A) para impresora HP P2055DM</t>
  </si>
  <si>
    <t>Toner CF217A (17A) para impresora HP M102W</t>
  </si>
  <si>
    <t>Toner CF226A (26A) para impresora HP MFP M426 FDW</t>
  </si>
  <si>
    <t>Toner CF280A (80A) para impresora HP 400 M401 DNE</t>
  </si>
  <si>
    <t>Toner CF283A (83A) para impresora HP MFP M127 FN</t>
  </si>
  <si>
    <t>Toner E260A11L para impresora LEXMARK E260DN</t>
  </si>
  <si>
    <t>Toner HP CF217A 17A</t>
  </si>
  <si>
    <t>Toner para Impresora Xeroz 3220</t>
  </si>
  <si>
    <t>Toner Q1338A (38A) para impresora LASERJET 4200 DTN</t>
  </si>
  <si>
    <t>Toner Q2612AD (12A) para impresora HP LASERJET 1020</t>
  </si>
  <si>
    <t>Toner Q5942A (42A) para impresora LASERJET 4250</t>
  </si>
  <si>
    <t>Toner Q5945A (45A) para impresora HP 4345 MFP</t>
  </si>
  <si>
    <t>Toner T3520 para impresora TOSHIBA T3520</t>
  </si>
  <si>
    <t>Toner T4710U para impresora TOSHIBA SUPER G3</t>
  </si>
  <si>
    <t xml:space="preserve">Unidades de Sacagrapas </t>
  </si>
  <si>
    <t>Zafacón de Metal para escritorio</t>
  </si>
  <si>
    <t>Útiles menores médico-quirúrgicos</t>
  </si>
  <si>
    <t>lsUtilesMenoresMQ</t>
  </si>
  <si>
    <t>Aguja con hilo de seda 3/0</t>
  </si>
  <si>
    <t>2.3.9.3.01</t>
  </si>
  <si>
    <t>Aguja con Hilo de Seda 3/0</t>
  </si>
  <si>
    <t xml:space="preserve">2.3.9.3.01 </t>
  </si>
  <si>
    <t>Aguja corta 27G  1x100</t>
  </si>
  <si>
    <t>Aguja Corta 27G 1x100 (cajas)</t>
  </si>
  <si>
    <t>Aguja larga 27G  1x100</t>
  </si>
  <si>
    <t>Aguja Larga 27G 1x100 (cajas)</t>
  </si>
  <si>
    <t>Algodon en rollo (libra)</t>
  </si>
  <si>
    <t>Algodón en rollo (libra)</t>
  </si>
  <si>
    <t>Babero desechable</t>
  </si>
  <si>
    <t>Babero desechable 500/1</t>
  </si>
  <si>
    <t>Baja Lengua (1 caja)</t>
  </si>
  <si>
    <t>Baja lengua 100/1</t>
  </si>
  <si>
    <t>Banda de Celuloide 1x100</t>
  </si>
  <si>
    <t>Espejo con mango</t>
  </si>
  <si>
    <t>Fresa de pulido de Resina dorada (larga)</t>
  </si>
  <si>
    <t>Fresa económica 2200F</t>
  </si>
  <si>
    <t>Fresa Económica 2200F</t>
  </si>
  <si>
    <t>Fresa redonda 1012</t>
  </si>
  <si>
    <t>Fresa Redonda 1012</t>
  </si>
  <si>
    <t>Fresa redonda 1014</t>
  </si>
  <si>
    <t>Fresa Redonda 1014</t>
  </si>
  <si>
    <t>Fresa tipo Schufu</t>
  </si>
  <si>
    <t>Gasa 2'x 2'/4 No esterelizada 200/1 (paquetes)</t>
  </si>
  <si>
    <t>Gasa 2'x 2'/4 no esterilizada 200/1 (paquetes)</t>
  </si>
  <si>
    <t>Gorro Azul de Cirugia 100/1</t>
  </si>
  <si>
    <t>Guantes L</t>
  </si>
  <si>
    <t>Guantes L (cajas)</t>
  </si>
  <si>
    <t>Guantes M</t>
  </si>
  <si>
    <t>Guantes M (cajas)</t>
  </si>
  <si>
    <t>Guantes S</t>
  </si>
  <si>
    <t>Guantes S (cajas)</t>
  </si>
  <si>
    <t>Instrumento de obturación plástica</t>
  </si>
  <si>
    <t>Jeringa porta Carpule</t>
  </si>
  <si>
    <t>Kits de Resina</t>
  </si>
  <si>
    <t>Mascarilla lisa rectangular azul 1x50</t>
  </si>
  <si>
    <t>Mascarilla Lisa Rectangular Azul 1x50</t>
  </si>
  <si>
    <t>Papel Articular</t>
  </si>
  <si>
    <t>Turbina</t>
  </si>
  <si>
    <t>lsViaticosDP</t>
  </si>
  <si>
    <t>Viaticos Chofer Sin Hospedaje</t>
  </si>
  <si>
    <t>2.2.3.1.01</t>
  </si>
  <si>
    <t>Viaticos Tecnicos con Hospedaje</t>
  </si>
  <si>
    <t>Viaticos Tecnicos Sin Hospedaje</t>
  </si>
  <si>
    <t>lsEquiposTransporte</t>
  </si>
  <si>
    <t>Unidad</t>
  </si>
  <si>
    <t>2.6.4.1.01</t>
  </si>
  <si>
    <t>2.6.4.2.01</t>
  </si>
  <si>
    <t>2.6.4.8.01</t>
  </si>
  <si>
    <t>Recursos Externos</t>
  </si>
  <si>
    <t>Código Presupuestario</t>
  </si>
  <si>
    <t>CEAS:</t>
  </si>
  <si>
    <t>CEAS</t>
  </si>
  <si>
    <t>Prioridades Directivas</t>
  </si>
  <si>
    <t>Resultados Esperados</t>
  </si>
  <si>
    <t xml:space="preserve">Productos </t>
  </si>
  <si>
    <t>Código</t>
  </si>
  <si>
    <t>Actividades Programables Presupuestables</t>
  </si>
  <si>
    <t>Ene</t>
  </si>
  <si>
    <t>Feb</t>
  </si>
  <si>
    <t>Mar</t>
  </si>
  <si>
    <t>Abr</t>
  </si>
  <si>
    <t>May</t>
  </si>
  <si>
    <t>Jun</t>
  </si>
  <si>
    <t>Jul</t>
  </si>
  <si>
    <t>Ago</t>
  </si>
  <si>
    <t>Sep</t>
  </si>
  <si>
    <t>Oct</t>
  </si>
  <si>
    <t>Nov</t>
  </si>
  <si>
    <t>Dic</t>
  </si>
  <si>
    <t xml:space="preserve">Total de Acciones </t>
  </si>
  <si>
    <t>Medio de Verificación 1</t>
  </si>
  <si>
    <t>Medio de Verificación 2</t>
  </si>
  <si>
    <t>Medio de Verificación 3</t>
  </si>
  <si>
    <t>Observaciones</t>
  </si>
  <si>
    <t>Informe</t>
  </si>
  <si>
    <t>Listado de participación</t>
  </si>
  <si>
    <t>Fotos</t>
  </si>
  <si>
    <t>Agenda</t>
  </si>
  <si>
    <t>Plan</t>
  </si>
  <si>
    <t>Protocolo</t>
  </si>
  <si>
    <t>Manual</t>
  </si>
  <si>
    <t>Resolución</t>
  </si>
  <si>
    <t>Boletin</t>
  </si>
  <si>
    <t>Reporte</t>
  </si>
  <si>
    <t>Minuta</t>
  </si>
  <si>
    <t>Hoja de supervisión</t>
  </si>
  <si>
    <t>Inventario</t>
  </si>
  <si>
    <t>Reglamento</t>
  </si>
  <si>
    <t>Memoria</t>
  </si>
  <si>
    <t>Encuesta</t>
  </si>
  <si>
    <t>Registro Digital</t>
  </si>
  <si>
    <t>Programación de actividades</t>
  </si>
  <si>
    <t xml:space="preserve">1.1.1. Redes de servicios integradas y con mayor resolución para coordinar la prestación de servicios integrales de promoción de la salud, prevención de la enfermedad, diagnóstico,  tratamiento, rehabilitación y cuidados paliativos;  condicionada a la necesidades de salud y características de la población, con miras hacia la consecución progresiva del acceso universal a la salud y la cobertura universal de salud </t>
  </si>
  <si>
    <t>1.1.2. Disminuida la morbi-mortalidad materna, neonatal e infantil, mediante el fortalecimiento y la integración de los servicios de salud antes de la concepción, durante el embarazo, el parto y los primeros años de vida, garantizando la calidad de la atención.</t>
  </si>
  <si>
    <t>1.1.3. Reducida la carga de las enfermedades crónicas incluidos los diferentes tipos de cáncer, los trastornos de salud mental,  así como ante discapacidad, violencia y  traumatismos, a través de servicios de atención que faciliten la detección temprana y la continuidad de la atención, eliminando las brechas en el acceso y utilización de los servicios de salud.</t>
  </si>
  <si>
    <t>1.1.4. Reducida la morbi-mortalidad de las enfermedades transmisibles, incluidas la infección por el VIH/SIDA, la Tuberculosis, las infecciones de transmisión sexual, las hepatitis virales, enfermedades transmitidas por vectores, enfermedades desatendidas, tropicales y zoonóticas, y las enfermedades prevenibles mediante vacunación; con especial atención en las poblaciones vulnerables</t>
  </si>
  <si>
    <t>1.1.5. Incrementada la capacidad de respuesta que favorezca a disminuir la morbi-mortalidad  resultantes de las emergencias y desastres,  mediante la detección, preparación y mitigación de los eventos que suponen riesgos y amenazas, bajo un enfoque multisectorial que contribuya a la salud y seguridad de las personas</t>
  </si>
  <si>
    <t>1.2.1. Desarrollo y mantenimiento de un modelo de evaluación de la entrega de servicios sanitarios con carácter igualitario y libre de discriminación, que promueva mediante la continua retroalimentación, la generación de mejores resultados en materia de salud lo que se traduzca en el aumento de la satisfacción de las personas con respecto a los servicios públicos de salud</t>
  </si>
  <si>
    <t>1.2.2. Fortalecida la calidad de la atención en salud como resultado del seguimiento a los aspectos técnicos y no técnicos de la atención, que disminuya el riesgo de la seguridad del paciente y de los resultados esperados de salud</t>
  </si>
  <si>
    <t>2.1.1. Primer Nivel de Atención fortalecido y con alta resolución para garantizar  la prestación de servicios integrales de promoción de la salud, prevención de la enfermedad, diagnóstico, tratamiento, rehabilitación y cuidados paliativos;  condicionada a la necesidades de salud y características de la población</t>
  </si>
  <si>
    <t>2.1.2. Garantizado el cierre de brecha según cartera de servicios y Modelo de Atención en términos de recursos, a través del adecuado financiamiento del PN con las metas de la Red Pública</t>
  </si>
  <si>
    <t>2.2.1. Garantizada la atención integral con calidad y oportunidad, mediante la coordinación clínica y asistencial de los servicios de salud</t>
  </si>
  <si>
    <t>2.2.2. Gestión integrada y articulada de las redes públicas de servicios de salud, con actores involucrados en la organización, gestión y atención de servicios de salud con enfoque y participación intra e intersectorial y participación social fortalecida, que promueva un ambiente favorable para la cobertura y acceso a los servicios de salud</t>
  </si>
  <si>
    <t>2.2.3. Redes de servicios ofertando servicios de promoción de la salud y prevención de la enfermedad, que han integrado las intervenciones de salud pública y de carácter colectivo</t>
  </si>
  <si>
    <t>2.2.4. Aumentada la eficacia, eficiencia y equidad de la prestación de los servicios de salud a través de la reorganización y transformación de las estructuras de redes de servicios</t>
  </si>
  <si>
    <t>3.1.1. Reducida las disparidades en la disponibilidad de personal médico especializado y personal licenciado en enfermería  que existen los diferentes niveles</t>
  </si>
  <si>
    <t>3.2.1. Incrementada las competencias  y resolución de los colaboradores, de acuerdo a la complejidad de sus funciones, las necesidades de salud de la población y los compromisos del sector</t>
  </si>
  <si>
    <t>3.2.2. Personal trabaja bajo un clima de satisfacción, realización personal y sentido de pertenencia hacia la institución</t>
  </si>
  <si>
    <t xml:space="preserve">3.2.3. Desarrollados e implementados los aspectos de gestión relacionados con seguridad y salud en el trabajo </t>
  </si>
  <si>
    <t>4.1.1. Fortalecida la capacidad institucional mediante la optimización de los procesos, empoderamiento del talento humano, articulación interna, tecnologías de la información y la comunicación, la infraestructura física con el fin de mejorar la oferta institucional a la población en términos de calidad y eficiencia.</t>
  </si>
  <si>
    <t>4.1.2. Mejorada la sostenibilidad financiera de la Red SNS mediante el control de gastos, saneamiento de las deudas e incremento de las distintas fuentes de financiamiento con el fin de garantizar la prestación de servicios en salud con oportunidad y eficiencia</t>
  </si>
  <si>
    <t>4.1.3. Aumentada la conexión del SNS con los medios informativos y la población, manteniendo con ellos una comunicación ágil, fluida y de calidad; que nos permita satisfacer con rapidez las peticiones y necesidades de información sobre la institución y los servicios ofrecidos</t>
  </si>
  <si>
    <t>Estrategia de Atención Primaria
de Salud</t>
  </si>
  <si>
    <t>Control y Prevención de las Enfermedades No Transmisibles</t>
  </si>
  <si>
    <t>Mejora de la Salud Materna y Neonatal</t>
  </si>
  <si>
    <t>Humanización y Calidad de la Atención</t>
  </si>
  <si>
    <t>Reforma de los Servicios de Laboratorios Clínicos e Imágenes</t>
  </si>
  <si>
    <t>Veeduría Social</t>
  </si>
  <si>
    <t>Desarrollo del Talento Humano</t>
  </si>
  <si>
    <t>Automatización de la Gestión Institucional</t>
  </si>
  <si>
    <t>Desarrollo e inversión de la Red de Servicios Públicos de Salud</t>
  </si>
  <si>
    <t>Sistema de Emergencias Médicas</t>
  </si>
  <si>
    <t>Hospital Materno Dr. Reynaldo Almanzar</t>
  </si>
  <si>
    <t>Mantenimiento y reparación de equipos industriales y producción</t>
  </si>
  <si>
    <t>Otras contrataciones de servicios</t>
  </si>
  <si>
    <t>Servicios de alimentación</t>
  </si>
  <si>
    <t>Personal de carácter temporal</t>
  </si>
  <si>
    <t>Personal de carácter eventual</t>
  </si>
  <si>
    <t>4.1.1.1.02</t>
  </si>
  <si>
    <t>4.1.1.2.02</t>
  </si>
  <si>
    <t>4.1.1.4.01</t>
  </si>
  <si>
    <t>4.1.1.5.01</t>
  </si>
  <si>
    <t>Gerencia de Mantenimiento</t>
  </si>
  <si>
    <t>4.1.1.5.02</t>
  </si>
  <si>
    <t>4.1.1.6.01</t>
  </si>
  <si>
    <t>4.1.1.6.02</t>
  </si>
  <si>
    <t>Plan de Mejora</t>
  </si>
  <si>
    <t>EDI</t>
  </si>
  <si>
    <t>Ejecución de las sesiones del Comité de Calidad del CEAS</t>
  </si>
  <si>
    <t>4.1.1.7.01</t>
  </si>
  <si>
    <t>Actualizacion Subportales de Transparencia</t>
  </si>
  <si>
    <t>1.1.4.1.01</t>
  </si>
  <si>
    <t>1.1.4.2.01</t>
  </si>
  <si>
    <t>4.1.3.2.01</t>
  </si>
  <si>
    <t>4.1.3.3.01</t>
  </si>
  <si>
    <t>1.2.2.2.01</t>
  </si>
  <si>
    <t>1.2.2.4.01</t>
  </si>
  <si>
    <t>Gerencia de Epidemiologia</t>
  </si>
  <si>
    <t>1.2.2.5.02</t>
  </si>
  <si>
    <t>4.1.2.1.01</t>
  </si>
  <si>
    <t xml:space="preserve">Implementación del Modelo hospitalario y flujos de Asistencia Emergencias y Urgencias </t>
  </si>
  <si>
    <t>1.1.5.1.02</t>
  </si>
  <si>
    <t>Gerencia de Emergencia</t>
  </si>
  <si>
    <t>1.1.5.1.03</t>
  </si>
  <si>
    <t>Registros en el tablero de Indicadores de Gestión de las Salas de Emergencias de los Centros de Salud.</t>
  </si>
  <si>
    <t>1.1.5.1.07</t>
  </si>
  <si>
    <t>1.1.5.2.01</t>
  </si>
  <si>
    <t>Elaboración y/o actualización de los Planes de Emergencias y Desastres Hospitalarios</t>
  </si>
  <si>
    <t>1.1.5.2.02</t>
  </si>
  <si>
    <t>1.1.5.2.03</t>
  </si>
  <si>
    <t>Simulacro para probar la funcionabilidad de los  Planes de  Emergencias y Desastres Hospitalarios.</t>
  </si>
  <si>
    <t>1.1.5.2.04</t>
  </si>
  <si>
    <t>1.1.5.2.05</t>
  </si>
  <si>
    <t>1.1.5.2.06</t>
  </si>
  <si>
    <t>3.2.1.1.01</t>
  </si>
  <si>
    <t>3.2.1.1.02</t>
  </si>
  <si>
    <t xml:space="preserve">Seguimiento ejecución plan capacitación 2022 </t>
  </si>
  <si>
    <t>3.2.1.1.03</t>
  </si>
  <si>
    <t>Detección necesidades capacitación por departamento -Plan 2023.</t>
  </si>
  <si>
    <t>3.2.1.1.04</t>
  </si>
  <si>
    <t>3.2.1.2.01</t>
  </si>
  <si>
    <t>Implementación del Proceso de Auditoría Médica</t>
  </si>
  <si>
    <t xml:space="preserve">Elaboración  de reporte y seguimiento  del personal  pasivo por enfermedad. </t>
  </si>
  <si>
    <t>Subdireccion Medica</t>
  </si>
  <si>
    <t>Area de Consulta</t>
  </si>
  <si>
    <t>Gerencia de Neonatologia</t>
  </si>
  <si>
    <t>Hoja papel bond</t>
  </si>
  <si>
    <t>Lapicero</t>
  </si>
  <si>
    <t>Cofee break</t>
  </si>
  <si>
    <t>2.2.9.2.01</t>
  </si>
  <si>
    <t>2.3.9.2.01</t>
  </si>
  <si>
    <t>1.1.4.2.03</t>
  </si>
  <si>
    <t>Servicios de mantenimiento, reparación, desmonte e instalación</t>
  </si>
  <si>
    <t>Utiles Escolares</t>
  </si>
  <si>
    <t>Útiles y materiales  escolares y de enseñanzas</t>
  </si>
  <si>
    <t>Responsables</t>
  </si>
  <si>
    <t>Calidad en la prestación de los servicios de salud</t>
  </si>
  <si>
    <t xml:space="preserve">Redes de servicios integradas y con mayor resolución para coordinar la prestación de servicios integrales de promoción de la salud, prevención de la enfermedad, diagnóstico,  tratamiento, rehabilitación y cuidados paliativos;  condicionada a la necesidades de salud y características de la población, con miras hacia la consecución progresiva del acceso universal a la salud y la cobertura universal de salud </t>
  </si>
  <si>
    <t>1.1.1.1. Ampliación de la provisión de servicios de apoyo diagnóstico  y laboratorio</t>
  </si>
  <si>
    <t>1.1.1.1.01</t>
  </si>
  <si>
    <t>Seguimiento de la gestión al suministro de reáctivos e insumos.</t>
  </si>
  <si>
    <t>Gerencia de Farmacia</t>
  </si>
  <si>
    <t>1.1.1.1.06</t>
  </si>
  <si>
    <t>Conformación de los comites de medicina transfuncional y clubes de donantes de sangre en EESS</t>
  </si>
  <si>
    <t>Acta de conformacion</t>
  </si>
  <si>
    <t xml:space="preserve">Laboratorio Clinico </t>
  </si>
  <si>
    <t>1.1.1.2. Implementación de los estandares de calidad de los cuidados de enfermeria.</t>
  </si>
  <si>
    <t>1.1.1.2.02</t>
  </si>
  <si>
    <t>Induccion al personal de enfermería sobre Estándares de Cuidados de Enfermeria.</t>
  </si>
  <si>
    <t xml:space="preserve">Listado de Participacion                            </t>
  </si>
  <si>
    <t>Enfermeria</t>
  </si>
  <si>
    <t xml:space="preserve">1.1.1.3. Mejora del suministro y abastecimiento de medicamentos </t>
  </si>
  <si>
    <t>1.1.1.3.01</t>
  </si>
  <si>
    <t xml:space="preserve">Inspeccion de Cumplimiento de Buenas practicas de almacen de medicamentos </t>
  </si>
  <si>
    <t xml:space="preserve">DML-FO-O12,V3 Criterios de Buenas Practicas de Almacenamiento y Listados de Trazodores </t>
  </si>
  <si>
    <t>Disminuida la morbi-mortalidad materna, neonatal e infantil, mediante el fortalecimiento y la integración de los servicios de salud antes de la concepción, durante el embarazo, el parto y los primeros años de vida, garantizando la calidad de la atención.</t>
  </si>
  <si>
    <t>1.1.2.2. Aumento de la provisión de servicios de salud sexual y reproductiva en la Red SNS</t>
  </si>
  <si>
    <t>1.1.2..2.01</t>
  </si>
  <si>
    <t xml:space="preserve">Planificación post evento obstétrico en adolescentes </t>
  </si>
  <si>
    <t xml:space="preserve">Reporte </t>
  </si>
  <si>
    <t>1.1.2.3. Provisión de servicios de Salud Materno, Infantil y Adolescentes de Calidad</t>
  </si>
  <si>
    <t>1.1.2.3.01</t>
  </si>
  <si>
    <t>Elaboración de los planes de mejora de la metodología de Observación de la Práctica Clínica (OPC) según los resultados del monitoreo de calidad de los servicios.</t>
  </si>
  <si>
    <t>1.1.2.3.02</t>
  </si>
  <si>
    <t xml:space="preserve">Supervision de la adherencia a los protocolos de los servicios materno-neonatales </t>
  </si>
  <si>
    <t>Coordinacion Academica</t>
  </si>
  <si>
    <t>1.1.2.3.03</t>
  </si>
  <si>
    <t>Reporte y análisis de los indicadores de la Sala Situacional.</t>
  </si>
  <si>
    <t>Reportes</t>
  </si>
  <si>
    <t>1.1.2.3.04</t>
  </si>
  <si>
    <t>Implementacion de la Estrategia Código Rojo.</t>
  </si>
  <si>
    <t>Gerencia de Obstetricia</t>
  </si>
  <si>
    <t>EES priorizados</t>
  </si>
  <si>
    <t>1.1.2.3.09</t>
  </si>
  <si>
    <t xml:space="preserve">Seguimiento de la cobertura de vacunas en niños de 0-4 años de edad, seguidos en Programas Especiales. </t>
  </si>
  <si>
    <t>El seguimiento en los CEAS mensual</t>
  </si>
  <si>
    <t>1.1.2.3.11</t>
  </si>
  <si>
    <t xml:space="preserve">Elaboración y seguimiento Planes de Mejora de los Programas Madre Canguro </t>
  </si>
  <si>
    <t>1.1.2.3.16</t>
  </si>
  <si>
    <t xml:space="preserve">Seguimiento de los Planes de Mejora para la Reducción de la Mortalidad en la Primera Infancia y fortalecimiento de los servicios pediatricos en los hospitales priorizados </t>
  </si>
  <si>
    <t>Plan de Mejora (marzo)</t>
  </si>
  <si>
    <t>1.1.2.3.17</t>
  </si>
  <si>
    <t>Implementación Programa Detección Temprana del Déficit Auditivo</t>
  </si>
  <si>
    <t>Reynaldo Almanzar, Hugo Mendoza, San Lorenzo de Los Mina, Robert Reid Cabral</t>
  </si>
  <si>
    <t>Reducida la morbi-mortalidad de las enfermedades transmisibles, incluidas la infección por el VIH/SIDA, la Tuberculosis, las infecciones de transmisión sexual, las hepatitis virales, enfermedades transmitidas por vectores, enfermedades desatendidas, tropicales y zoonóticas, y las enfermedades prevenibles mediante vacunación; con especial atención en las poblaciones vulnerables</t>
  </si>
  <si>
    <t xml:space="preserve">1.1.4.1. Programa para la Detección Oportuna y Atención por tipo de cáncer </t>
  </si>
  <si>
    <t>Implementación del Proyecto de Deteccion Oportuna de Cáncer Infantil</t>
  </si>
  <si>
    <t>CEAS seleccionados, Materno Infantil Nuestra Señora de la Altagracia (Higuey), Taiwan 19 de marzo, Materno Infantil Dr. José Francisco Peña Gómez, Pedro Emilio de Marchena</t>
  </si>
  <si>
    <t>1.1.4.2. Incremento Cobertura de Registro Oportuno de Nacimientos</t>
  </si>
  <si>
    <t>Registro oportuno en Linea y a entrega de los Certificados de Nacidos Vivos</t>
  </si>
  <si>
    <t>Correo Remision  informe del SRS a MIA</t>
  </si>
  <si>
    <t>Direccion General</t>
  </si>
  <si>
    <t>Identificación y derivación oportuna de las pacientes no declaradas o sin cédula a la Delegación</t>
  </si>
  <si>
    <t>Ficha de Informacion General Prenatal</t>
  </si>
  <si>
    <t>1.1.4.4. Fortalecimiento de la gestión de los Servicios de Atención Integral (SAIs) para el VIH/SIDA en todos sus componentes</t>
  </si>
  <si>
    <t>1.1.4.4.01</t>
  </si>
  <si>
    <t>Registro oportuno de los datos en FAPPS-Base de Datos.</t>
  </si>
  <si>
    <t>Listado de particpacion</t>
  </si>
  <si>
    <t>1.1.4.4.02</t>
  </si>
  <si>
    <t>Registro oportuno de los datos en SIRENP- VIH.</t>
  </si>
  <si>
    <t>Gerencia de Laboratorio</t>
  </si>
  <si>
    <t>Seguimiento en los EESS donde se encuentran implementado el SIRENP en los SRS Metropolitano, Norcentral, Enriquillo, Este, El Valle y Cibao Central.</t>
  </si>
  <si>
    <t>1.1.4.4.04</t>
  </si>
  <si>
    <t>Seguimiento al cumplimiento de las acividades comunitarias para recuperación de los pacientes en abandono de ARV</t>
  </si>
  <si>
    <t>Listado  de participantes</t>
  </si>
  <si>
    <t>Minuta,</t>
  </si>
  <si>
    <t>Seguimiento en los EESS donde se encuentran implementado el Programa 42 en los SRS (Metropolitano, Valdesia, Nordeste, Este, El Valle, Cibao Central y Cibao Occidental)</t>
  </si>
  <si>
    <t>1.1.4.6. Fortalecimiento de la provisión de los Servicios de Atención a las Infecciones de Transmisión Sexual (ITS)</t>
  </si>
  <si>
    <t>1.1.4.6.01</t>
  </si>
  <si>
    <t>Reporte mensual de actividades de los Servicios de Infecciones de Transmisión Sexual (ITS) en los puestos centinelas establecidos.</t>
  </si>
  <si>
    <t>Seguimiento en los EESS donde se encuentran los puestos centinelas en los SRS Metropolitano, Norcentral, Este y Cibao Central.</t>
  </si>
  <si>
    <t>Incrementada la capacidad de respuesta que favorezca a disminuir la morbi-mortalidad  resultantes de las emergencias y desastres,  mediante la detección, preparación y mitigación de los eventos que suponen riesgos y amenazas, bajo un enfoque multisectorial que contribuya a la salud y seguridad de las personas</t>
  </si>
  <si>
    <t>1.1.5.1. Fortalecimiento  de los Servicios de Emergencias Médicas Hospitalarias para la asistencia eficiente, humanizada y de calidad.</t>
  </si>
  <si>
    <t xml:space="preserve">Socializacion e implementación del RAC-Triaje en las Salas de Emergencias Centros Hospitalarios </t>
  </si>
  <si>
    <t>Hoja de supervision</t>
  </si>
  <si>
    <t>Lista de participantes</t>
  </si>
  <si>
    <t>1.1.5.2. Redes de Servicios de Salud Resilientes a Emergencias de Salud Pública y Desastres Naturales mediante la Preparación y Respuesta de los Establecimientos.</t>
  </si>
  <si>
    <t>Plan Hospitalario de Emergencias y Desastres</t>
  </si>
  <si>
    <t>Subdirector Operativo</t>
  </si>
  <si>
    <t xml:space="preserve">Socializacion del plan Hospitalario y  Emergencias de Salud Pública y Desastres Naturales </t>
  </si>
  <si>
    <t xml:space="preserve">Reunión del Comité Hospitalario de Emergencias y Desastres para preparativos del Operativo de Navidad y Año Nuevo </t>
  </si>
  <si>
    <t xml:space="preserve">Reunión del Comité Hospitalario de Emergencias y Desastres para preparar el Operativo de Semana Santa </t>
  </si>
  <si>
    <t xml:space="preserve">Reunión del Comité Hospitalario de Emergencias y Desastres para respuesta a Temporada Ciclónica y Eventos Hidrometeorológicos </t>
  </si>
  <si>
    <t>Desarrollo y mantenimiento de un modelo de evaluación de la entrega de servicios sanitarios con carácter igualitario y libre de discriminación, que promueva mediante la continua retroalimentación, la generación de mejores resultados en materia de salud lo que se traduzca en el aumento de la satisfacción de las personas con respecto a los servicios públicos de salud</t>
  </si>
  <si>
    <t>1.1.5.3. Gestión de usuarios para adhesión a una cultura institucional de servicio</t>
  </si>
  <si>
    <t>1.1.5.3.01</t>
  </si>
  <si>
    <t>Encuestas diarias de satisfacción de usuarios en la plataforma digital.</t>
  </si>
  <si>
    <t>Gerencia de Atencion al Usuario</t>
  </si>
  <si>
    <t>Medio de verificacion en los Hospitales debe ser Consolidado e informe</t>
  </si>
  <si>
    <t>1.1.5.3.02</t>
  </si>
  <si>
    <t>Elaboración de los planes de mejora en base a los resultados obtenidos en la encuesta de satisfacción.</t>
  </si>
  <si>
    <t>listado participantes</t>
  </si>
  <si>
    <t>Medio de verificacion en los Hospitales debe ser Plan</t>
  </si>
  <si>
    <t>1.1.5.3.03</t>
  </si>
  <si>
    <t>Implementación de los planes de mejora de los EESS.</t>
  </si>
  <si>
    <t>Medio de verificacion en los Hospitales debe ser Plan e informe</t>
  </si>
  <si>
    <t>1.1.5.3.04</t>
  </si>
  <si>
    <t>Implementación de grupos focales para determinar la calidad percibida del servicio.</t>
  </si>
  <si>
    <t>Gerencia de Calidad</t>
  </si>
  <si>
    <t>1.1.5.4. Programa de Gestión de Citas</t>
  </si>
  <si>
    <t>1.1.5.4.01</t>
  </si>
  <si>
    <t>Organización de las citas a consultas externas para que los usuarios lleguen con una consulta programada</t>
  </si>
  <si>
    <t>1.1.5.4.02</t>
  </si>
  <si>
    <t>Actualización diaria de la plataforma para validar la atención de los usuarios con citas programadas por el Call Center de Gestión de Citas del SNS</t>
  </si>
  <si>
    <t>Reporte excel plataforma digital</t>
  </si>
  <si>
    <t>Gestion Usuarios</t>
  </si>
  <si>
    <t>Hosp. Robert Reid Cabral.</t>
  </si>
  <si>
    <t>Fortalecida la calidad de la atención en salud como resultado del seguimiento a los aspectos técnicos y no técnicos de la atención, que disminuya el riesgo de la seguridad del paciente y de los resultados esperados de salud</t>
  </si>
  <si>
    <t>1.2.2.2. Monitoreo de la Calidad de los Servicios de Salud en la Red SNS</t>
  </si>
  <si>
    <t>Seguimiento al cumplimiento de la Lista de Verificación de la Seguridad de la Cirugía.</t>
  </si>
  <si>
    <t>Gerencia de Auditoria Medica</t>
  </si>
  <si>
    <t>24 hospitales priorizados por SNS/UNICEF</t>
  </si>
  <si>
    <t>1.2.2.2.02</t>
  </si>
  <si>
    <t>Actualización continua de la lista de morbilidades asociadas a la atención materno-neonatal.</t>
  </si>
  <si>
    <t xml:space="preserve">Comite de Morbilidad Materna Extrema </t>
  </si>
  <si>
    <t>25 hospitales priorizados por SNS/UNICEF</t>
  </si>
  <si>
    <t>1.2.2.2.03</t>
  </si>
  <si>
    <t>Implementación de los planes de mejora elaborados acorde al monitoreo de todas las áreas incluidas en el informe.</t>
  </si>
  <si>
    <t>listado de participación.</t>
  </si>
  <si>
    <t xml:space="preserve">Informe </t>
  </si>
  <si>
    <t>26 hospitales priorizados por SNS/UNICEF</t>
  </si>
  <si>
    <t>1.2.2.2.04</t>
  </si>
  <si>
    <t>Autoevaluación del proceso de habilitación</t>
  </si>
  <si>
    <t>Hospital que no tenga licencia de habilitación al momento.</t>
  </si>
  <si>
    <t>1.2.2.2.05</t>
  </si>
  <si>
    <t>Implementación del plan de mejora de las evaluaciones de la calidad de los servicios de nutrición</t>
  </si>
  <si>
    <t>Listado de participantes</t>
  </si>
  <si>
    <t>Correo de Reporte al SRS</t>
  </si>
  <si>
    <t>Unidad de Nutricion</t>
  </si>
  <si>
    <t>1.2.2.4. Implementación del Programa de Bioseguridad Hospitalaria</t>
  </si>
  <si>
    <t>Implementación de los procesos de bioseguridad hospitalaria</t>
  </si>
  <si>
    <t xml:space="preserve">reporte </t>
  </si>
  <si>
    <t>1.2.2.4.02</t>
  </si>
  <si>
    <t>Elaboración de los planes de mejora a partir de los resultados de evaluación de procesos de bioseguridad hospitalaria</t>
  </si>
  <si>
    <t>1.2.2.4.03</t>
  </si>
  <si>
    <t>Implementación de los planes de mejora de evaluación de procesos de bioseguridad hospitalaria</t>
  </si>
  <si>
    <t>1.2.2.4.04</t>
  </si>
  <si>
    <t>Notificación oportuna de las enfermedades bajo vigilancia epidemiológica</t>
  </si>
  <si>
    <t>1.2.2.5. Mejora de los servicios de hosteleria hospitalaria</t>
  </si>
  <si>
    <t>Implementación del procedimiento de hosteleria hospitalaria</t>
  </si>
  <si>
    <t>Subdireccion Servicios Generales</t>
  </si>
  <si>
    <t xml:space="preserve"> Desarrollo de las redes integradas de servicios de salud fundamentada en el Modelo de Atención</t>
  </si>
  <si>
    <t>Gestión integrada y articulada de las redes públicas de servicios de salud, con actores involucrados en la organización, gestión y atención de servicios de salud con enfoque y participación intra e intersectorial y participación social fortalecida, que promueva un ambiente favorable para la cobertura y acceso a los servicios de salud</t>
  </si>
  <si>
    <t>2.2.2.1. Conformación de los Comités de Salud Hospitalarios (priorizados según Reglamento Hospitalario 434-07)</t>
  </si>
  <si>
    <t>2.2.2.1.02</t>
  </si>
  <si>
    <t>Conformacion de los comité Hospitalarios</t>
  </si>
  <si>
    <t xml:space="preserve">Actas de confromacion </t>
  </si>
  <si>
    <t xml:space="preserve">Reporte Actas de confromaciona SRS </t>
  </si>
  <si>
    <t>2.2.2.1.03</t>
  </si>
  <si>
    <t>Reunion de los comité conformados</t>
  </si>
  <si>
    <t>Listado de asistencia</t>
  </si>
  <si>
    <t>minuta</t>
  </si>
  <si>
    <t>2.2.2.2. Evaluación de la Metodologia de Gestión Productiva</t>
  </si>
  <si>
    <t>2.2.2.2.01</t>
  </si>
  <si>
    <t>Autoevaluacion  de la Metodología de Gestión Productiva en los Hospitales de su Red</t>
  </si>
  <si>
    <t>Matriz de autoevalucion de la Metodologia productiva</t>
  </si>
  <si>
    <t>informe</t>
  </si>
  <si>
    <t>2.2.2.2.02</t>
  </si>
  <si>
    <t>Elaboración del Plan de mejora a partir de los resultados de la evaluacion de la metodologia de gestion productiva</t>
  </si>
  <si>
    <t>2.2.2.2.03</t>
  </si>
  <si>
    <t>Implementación de los planes de mejora de la MGP</t>
  </si>
  <si>
    <t>Fortalecimiento de la gestión y desarrollo de los recursos humanos</t>
  </si>
  <si>
    <t>Incrementada las competencias y resolutividad de los colaboradores, de acuerdo a la complejidad de sus funciones, las necesidades de salud de la población y los compromisos del sector</t>
  </si>
  <si>
    <t>3.2.1.1. Programa de capacitación del SNS</t>
  </si>
  <si>
    <t>Ejecución Plan de Capacitacion SRS-2023</t>
  </si>
  <si>
    <t>Gerencia de Capacitacion</t>
  </si>
  <si>
    <t>Matriz Informe de ejecucion Modelo estandarizado</t>
  </si>
  <si>
    <t>Elaboración del Plan de Capacitación -2024</t>
  </si>
  <si>
    <t>3.2.1.2. Componente de Evaluación del Desempeño</t>
  </si>
  <si>
    <t>Acuerdo de desempeño 2023</t>
  </si>
  <si>
    <t>Correo de Reporte Matriz consolidad de acuerdos al SRS</t>
  </si>
  <si>
    <t>Matriz consolidada de acuerdos en digital</t>
  </si>
  <si>
    <t>3.2.1.2.02</t>
  </si>
  <si>
    <t>Evaluación de desempeño 2024</t>
  </si>
  <si>
    <t>Correo de Reporte Matriz consolidad de Evluacion  al SRS</t>
  </si>
  <si>
    <t>Matriz consolidada de Evaluacion en digital</t>
  </si>
  <si>
    <t>Fortalecimiento Institucional</t>
  </si>
  <si>
    <t>Fortalecida la capacidad institucional mediante la optimización de los procesos, empoderamiento del talento humano, articulación interna, tecnologías de la información y la comunicación, la infraestructura física con el fin de mejorar la oferta institucional a la población en términos de calidad y eficiencia</t>
  </si>
  <si>
    <t>4.1.1.1. Despliegue nueva estructura organizativa Red SNS por nivel de complejidad</t>
  </si>
  <si>
    <t>Análisis y rediseño de la estructura hospitalaria</t>
  </si>
  <si>
    <t xml:space="preserve">Resolución de Estructura Organizativa o de Manual de Organización y Funciones. </t>
  </si>
  <si>
    <t xml:space="preserve">Planificacion </t>
  </si>
  <si>
    <t>Los hospitales sin resolución por no estar priorizados,  por no tener condiciones para trabajar estructura, o porque no han terminado el proceso, se validarán con el Departamento de Desarrollo Institucional</t>
  </si>
  <si>
    <t>4.1.1.2. Ejecución del plan de innovación institucional para promoción de la mejora continua</t>
  </si>
  <si>
    <t>Identificación de buenas prácticas en función del Programa de Innovación para los EES</t>
  </si>
  <si>
    <t xml:space="preserve">Formulario </t>
  </si>
  <si>
    <t>Para medir a los hospitales la parte del formulario de innovación completado, se medirá sólo en el mes de octubre y aplicará si fue completado en un mes anterior.</t>
  </si>
  <si>
    <t>4.1.1.4. Implementación del Sistema de Administración de Bienes</t>
  </si>
  <si>
    <t>Levantamiento de inventario activo fijo</t>
  </si>
  <si>
    <t>Activo Fijo</t>
  </si>
  <si>
    <t>4.1.1.5. Gestión institucional de cumplimiento de indicadores de desempeño</t>
  </si>
  <si>
    <t>Encuesta de clima laboral o Plan de Mejora</t>
  </si>
  <si>
    <t xml:space="preserve">Plan </t>
  </si>
  <si>
    <t>Encargada de relaciones laborales</t>
  </si>
  <si>
    <t>Las regionales o centros que presentaron plan en el 2022, debe realizar la encuesta en el 2023, las que hicieron la encuesta en el 2022, deben presentar plan en el 2023</t>
  </si>
  <si>
    <t>Seguimiento al Plan de Mejora Clima Laboral</t>
  </si>
  <si>
    <t>Las regionales o centros que presentaron plan en el 2022, debe realizar la encuesta en el 2023, las que hicieron la encuesta en el 2022, deben presentar plan en el 2024</t>
  </si>
  <si>
    <t>4.1.1.6. Ejecución del Plan de Seguridad y Salud ocupacional y Plan de gestion de Riesgos</t>
  </si>
  <si>
    <t>4,1,1,6,01</t>
  </si>
  <si>
    <t>Suministrar política. Explicar a los CEAS en que consite el informe</t>
  </si>
  <si>
    <t>4,1,1,6,02</t>
  </si>
  <si>
    <t>Elaboración de reporte y seguimiento de incidentes laborales.</t>
  </si>
  <si>
    <t>Matriz</t>
  </si>
  <si>
    <t>Se realizara un taller de capacitacion para manejar esta actividad. Lo realizara el Area de Salud Ocupacional.</t>
  </si>
  <si>
    <t>4,1,1,6,03</t>
  </si>
  <si>
    <t>El area de Salud Ocupacional suministrará modelo de reporte para realizar esta actividad.</t>
  </si>
  <si>
    <t>4,1,1,6,04</t>
  </si>
  <si>
    <t>Implementación del Sistema de Seguridad y Salud en la Administracion Publica (SISTAP)</t>
  </si>
  <si>
    <t>Gerencia de seguridad</t>
  </si>
  <si>
    <t>4,1,1,6,05</t>
  </si>
  <si>
    <t>Instrumentacion de expedientes de pago de prestaciones laborales  y desvincualciones, de acuerdo a check list establecido.</t>
  </si>
  <si>
    <t xml:space="preserve">Recursos Humanos </t>
  </si>
  <si>
    <t>Instrumentacion de expedientes  para reclutamiento y Seleccion de acuerdo a check list establecido.</t>
  </si>
  <si>
    <t>Gerencia de reclutamiento y seleccion</t>
  </si>
  <si>
    <t>Planificacion de RRHH 2024</t>
  </si>
  <si>
    <t>Plantillas MAP4</t>
  </si>
  <si>
    <t>4.1.1.7. Gestión de la Calidad del Dato</t>
  </si>
  <si>
    <t>Autoevaluación Calidad del Dato y reporte oportuno</t>
  </si>
  <si>
    <t>Formulario de retroalimentacion de la auditoria</t>
  </si>
  <si>
    <t xml:space="preserve">Gerencia de estadistica </t>
  </si>
  <si>
    <t>4.1.1.10. Mejora de la infraestructura tecnológica de la Red SNS</t>
  </si>
  <si>
    <t>4.1.1.10.01</t>
  </si>
  <si>
    <t xml:space="preserve">Actualización de portales web  </t>
  </si>
  <si>
    <t> </t>
  </si>
  <si>
    <t xml:space="preserve">imágenes </t>
  </si>
  <si>
    <t xml:space="preserve">Gerencia de Tecnologia </t>
  </si>
  <si>
    <t>4.1.1.10.02</t>
  </si>
  <si>
    <t xml:space="preserve">Soportes incidencias tecnológicas atendidas </t>
  </si>
  <si>
    <t>4.1.1.10.03</t>
  </si>
  <si>
    <t xml:space="preserve">Inventario de activos tecnológicos </t>
  </si>
  <si>
    <t>4.1.1.11. Implementación del plan de readecuación de infraestructura y entrega de equipos a la Red SNS</t>
  </si>
  <si>
    <t>4.1.1.11.02</t>
  </si>
  <si>
    <t xml:space="preserve">Elaboración de los planes de Mantenimiento preventivo de equipos </t>
  </si>
  <si>
    <t>4.1.1.11.03</t>
  </si>
  <si>
    <t>Seguimiento  al plan de mantenimiento preventivo en el EESS</t>
  </si>
  <si>
    <t>Debe incluir evidencias de ejecución</t>
  </si>
  <si>
    <t>4.1.1.12. Fortalecimiento de la alineación de la planificación y el presupuesto institucional con el fin de garantizar la prestación de servicios en salud con oportunidad y eficiencia</t>
  </si>
  <si>
    <t>4.1.1.12.01</t>
  </si>
  <si>
    <t xml:space="preserve">Elaboración del Plan Operativo Anual 2024 </t>
  </si>
  <si>
    <t>Gerencia de Monitoreo y Evaluacion</t>
  </si>
  <si>
    <t>4.1.1.12.02</t>
  </si>
  <si>
    <t>Elaboración de la memoria institucional 2023</t>
  </si>
  <si>
    <t>4.1.1.12.03</t>
  </si>
  <si>
    <t>Seguimiento al reporte ejecución Metas Físicas y Financieras en el SIGEF 2023</t>
  </si>
  <si>
    <t>Unidad de Presupuesto</t>
  </si>
  <si>
    <t>Solo aplica para hospitales de autogestión y los SRSM, SRS5 y SRS 8</t>
  </si>
  <si>
    <t xml:space="preserve">4.1.1.13. Despliegue del Sistema Institucional de Planificación, Monitoreo y Evaluación </t>
  </si>
  <si>
    <t>4.1.1.13.01</t>
  </si>
  <si>
    <t>Autoevaluación POA 2023</t>
  </si>
  <si>
    <t>MEP</t>
  </si>
  <si>
    <t xml:space="preserve">Monitoreo y evaluacion </t>
  </si>
  <si>
    <t>4.1.1.14. Gestión de los proceso de elaboración y  ejecución del Plan Anual de Compras y Contrataciones</t>
  </si>
  <si>
    <t>4.1.1.14.01</t>
  </si>
  <si>
    <t>Consolidación y validación de la plantilla SNCC F053 para el Plan Anual de Compras y Contrataciones</t>
  </si>
  <si>
    <t>Gerencia de Compras</t>
  </si>
  <si>
    <t>4.1.1.14.02</t>
  </si>
  <si>
    <t>Formulación del presupuesto 2024</t>
  </si>
  <si>
    <t>4.1.1.15. Implementación del modelo de gestión y monitoreo de la calidad institucional</t>
  </si>
  <si>
    <t>4.1.1.15.01</t>
  </si>
  <si>
    <t>Implementación de CCC (si está priorizado)</t>
  </si>
  <si>
    <t>Resolución aprobatoria</t>
  </si>
  <si>
    <t>Solo aplica si el hospital está priorizado</t>
  </si>
  <si>
    <t>4.1.1.15.02</t>
  </si>
  <si>
    <t xml:space="preserve">Seguimiento al cumplimiento de los indicadores comprometidos en la CCC </t>
  </si>
  <si>
    <t>Reporte de monitoreo indicadores CCC (plantilla de excel)</t>
  </si>
  <si>
    <t>Solo aplica si el hospital tiene carta compromiso vigente.</t>
  </si>
  <si>
    <t>4.1.1.15.04</t>
  </si>
  <si>
    <t>Elaboración/actualización de autodiagnóstico CAF</t>
  </si>
  <si>
    <t xml:space="preserve">Autodiagnóstico guía poder ejecutivo
</t>
  </si>
  <si>
    <t>4.1.1.15.05</t>
  </si>
  <si>
    <t>Elaboración de plan de mejora CAF</t>
  </si>
  <si>
    <t>4.1.1.15.06</t>
  </si>
  <si>
    <t>Seguimiento a la implementación del plan de mejora  CAF anterior</t>
  </si>
  <si>
    <t>Informe de implementación plan de mejora (ejecución &gt;85%)</t>
  </si>
  <si>
    <t>4.1.1.15.07</t>
  </si>
  <si>
    <t>Elaboración del informe de autodiagnóstico y entrega de  sistema afinado de puntuación CAF</t>
  </si>
  <si>
    <t>Informe de autodiagnóstico incluyendo sistema de puntuación completado</t>
  </si>
  <si>
    <t>4.1.1.15.08</t>
  </si>
  <si>
    <t>Firma de Acuerdo de Evaluación Desempeño Institucional, alineado al plan de mejora CAF</t>
  </si>
  <si>
    <t>4.1.1.15.09</t>
  </si>
  <si>
    <t xml:space="preserve">Lista de asistencia
</t>
  </si>
  <si>
    <t>Acta de reunión</t>
  </si>
  <si>
    <t>4.1.1.16. Seguimiento a programas de desempeño hospitalario (Ranking Hospitalario y SISMAP Salud)</t>
  </si>
  <si>
    <t>4.1.1.16</t>
  </si>
  <si>
    <t>Seguimiento a la Implementación de SISMAP Salud (si está priorizado)</t>
  </si>
  <si>
    <t>Reporte de desempeño a ser entregado por el Depto. de Calidad en la Gestión del Nivel Central del SNS</t>
  </si>
  <si>
    <t xml:space="preserve">Solo aplica si el hospital ya pertenece a SS o está priorizado </t>
  </si>
  <si>
    <t>4.1.1.17</t>
  </si>
  <si>
    <t>Seguimiento a la Implementación de los indicadores del ranking hospitalario</t>
  </si>
  <si>
    <t>4.1.1.20. Estandarizacion Sub-portales de Transparencia</t>
  </si>
  <si>
    <t>4.1.1.20.01</t>
  </si>
  <si>
    <t>OAI</t>
  </si>
  <si>
    <t>4.1.1.20.02</t>
  </si>
  <si>
    <t xml:space="preserve">Respuesta a QDRS </t>
  </si>
  <si>
    <t>Gerencia de atencion al Usuario</t>
  </si>
  <si>
    <t>4.1.1.20.03</t>
  </si>
  <si>
    <t>Actualización Declaracion Jurada de Bienes</t>
  </si>
  <si>
    <t>Comunicación de solicitud de actualizacion a los incumbentes</t>
  </si>
  <si>
    <t>4.1.1.20.04</t>
  </si>
  <si>
    <t xml:space="preserve">Socialización sobre Portal de Transparencia a servidores publicos </t>
  </si>
  <si>
    <t xml:space="preserve">Listado de participacion </t>
  </si>
  <si>
    <t>agenda</t>
  </si>
  <si>
    <t>4.1.1.20.05</t>
  </si>
  <si>
    <t>Socialización sobre el Sistema 312</t>
  </si>
  <si>
    <t>4.1.1.21. Fortalecimiento de la Gestión de Cooperación Internacional y Alianzas Público Privadas</t>
  </si>
  <si>
    <t>4.1.1.21.0</t>
  </si>
  <si>
    <t>Levantamiento de los proyectos y necesidades de cooperación de la Red SNS finalizados 2022, en ejecución 2023, futuros 2024</t>
  </si>
  <si>
    <t xml:space="preserve">Formulario Levantamiento de proyectos </t>
  </si>
  <si>
    <t>Formulario de Estatus de Donaciones</t>
  </si>
  <si>
    <t xml:space="preserve">Subdireccion Planificacion </t>
  </si>
  <si>
    <t>Formulario</t>
  </si>
  <si>
    <t>Mejorada la sostenibilidad financiera de la Red SNS mediante el control de gastos, saneamiento de las deudas e incremento de las distintas fuentes de financiamiento con el fin de garantizar la prestación de servicios en salud con oportunidad y eficiencia</t>
  </si>
  <si>
    <t>4.1.2.1. Ejecución de los procesos de compra en tiempo oportuno</t>
  </si>
  <si>
    <t>Conformación de los comité de compras hospitalarios</t>
  </si>
  <si>
    <t xml:space="preserve">Reporte (SRS)
</t>
  </si>
  <si>
    <t>Acta (CEAS)</t>
  </si>
  <si>
    <t>Registro de los hospitales en el portal transaccional</t>
  </si>
  <si>
    <t>4.1.2.2. Fortalecimiento de los procesos de facturación de la Red SNS</t>
  </si>
  <si>
    <t>4.1.2.2.01</t>
  </si>
  <si>
    <t>Análisis del comportamiento de las objeciones médicas y administrativas</t>
  </si>
  <si>
    <t>Gerencia de auditoria Medica</t>
  </si>
  <si>
    <t>4.1.2.2.02</t>
  </si>
  <si>
    <t xml:space="preserve">Elaboracion de los planes de mejora para la disminucion de las objeciones médicas, administrativas y el incremento de la facturación </t>
  </si>
  <si>
    <t>4.1.2.2.03</t>
  </si>
  <si>
    <t>Ejecución de planes de mejora para la disminucion de las objeciones médicas, administrativas y el incremento de la facturación</t>
  </si>
  <si>
    <t>Listado participante</t>
  </si>
  <si>
    <t>4.1.2.3. Fortalecimiento de la Gestion Financiera de la Red.</t>
  </si>
  <si>
    <t>4.1.2.3.01</t>
  </si>
  <si>
    <t>Elaboracion de los Estados Financieros y sus notas de referencia.</t>
  </si>
  <si>
    <t xml:space="preserve">Estados Financieros </t>
  </si>
  <si>
    <t>Gerencia de Contabilidad</t>
  </si>
  <si>
    <t>4.1.2.3.02</t>
  </si>
  <si>
    <t>Análisis de Comportamiento de pago.</t>
  </si>
  <si>
    <t>4.1.2.3.04</t>
  </si>
  <si>
    <t>Seguimiento a la ejecución presupuestaria</t>
  </si>
  <si>
    <t>Rendición oportuna de las  cuentas de anticipos financieros  para su regulación  en el período</t>
  </si>
  <si>
    <t>En las ORS aplica para la regulación de sus fondos y para su itervención en la regularización en las partidas del los EESS</t>
  </si>
  <si>
    <t>Reporte oportuno de facturación de ingresos por las diferentes fuentes de financiamiento</t>
  </si>
  <si>
    <t>Gerencia de Facturacion</t>
  </si>
  <si>
    <t>Mesa de trabajo con áreas involucradas para rendir y socializar informes sobre comportamiento de la facturacion, glosa desmonte y cuentas por cobrar</t>
  </si>
  <si>
    <t>Listado participantes</t>
  </si>
  <si>
    <t>Subdireccion Financiera</t>
  </si>
  <si>
    <t xml:space="preserve">Cierre de operaciones del año fiscal de acuerdo con las normativas emitidas porla DIGECOG. </t>
  </si>
  <si>
    <t>Aumentar la conexión del SNS con los medios informativos y la población, manteniendo con ellos una comunicación ágil, fluida y de calidad; que nos permita satisfacer con rapidez las peticiones y necesidades de información sobre la institución y los servicios ofrecidos</t>
  </si>
  <si>
    <t>4.1.3.2. Despliegue plan intercomunicaión Red Pública de Servicios de Salud</t>
  </si>
  <si>
    <t>Implementación Plan intercomunicaión Hospitalaria.</t>
  </si>
  <si>
    <t>Foto</t>
  </si>
  <si>
    <t>Lista de participación</t>
  </si>
  <si>
    <t xml:space="preserve"> Minuta</t>
  </si>
  <si>
    <t>Gerencia de relaciones Publicas</t>
  </si>
  <si>
    <t>Solo los hospitales que no han iniciado el proceso de implementsción</t>
  </si>
  <si>
    <t>4.1.3.3. Despliegue Plan de Responsabilidad Social Institucional SNS</t>
  </si>
  <si>
    <t>Campaña de protección del Medio Ambiente (interna y externa).</t>
  </si>
  <si>
    <t xml:space="preserve">Registro digital </t>
  </si>
  <si>
    <t>Publicaciones en medios digitales e internos.</t>
  </si>
  <si>
    <t>Meta Lograda actual periodo                 Año 2023</t>
  </si>
  <si>
    <t>Medicina General</t>
  </si>
  <si>
    <t>Cirugia General</t>
  </si>
  <si>
    <t>Ginecología</t>
  </si>
  <si>
    <t>Obstetricia</t>
  </si>
  <si>
    <t>Pediatria</t>
  </si>
  <si>
    <t>Cardiologia</t>
  </si>
  <si>
    <t>Gastroenterologia</t>
  </si>
  <si>
    <t>Endocrinologia</t>
  </si>
  <si>
    <t>Medicina Interna</t>
  </si>
  <si>
    <t>Ortopedia</t>
  </si>
  <si>
    <t>Neumología</t>
  </si>
  <si>
    <t>Cardiología</t>
  </si>
  <si>
    <t>Cuidados Intensivos</t>
  </si>
  <si>
    <t>Pruebas</t>
  </si>
  <si>
    <t>19*4</t>
  </si>
  <si>
    <t>2.1.1</t>
  </si>
  <si>
    <t>2.1.1.2</t>
  </si>
  <si>
    <t>2.1.1.2.`08</t>
  </si>
  <si>
    <t>2.1.1.2.`09</t>
  </si>
  <si>
    <t>2.1.1.4</t>
  </si>
  <si>
    <t>2.1.1.4.`01</t>
  </si>
  <si>
    <t>2.1.1.5</t>
  </si>
  <si>
    <t>2.1.1.5.`03</t>
  </si>
  <si>
    <t>2.1.1.5.`04</t>
  </si>
  <si>
    <t>2.1.2</t>
  </si>
  <si>
    <t>2.1.2.2</t>
  </si>
  <si>
    <t>2.1.2.20.`05</t>
  </si>
  <si>
    <t>2.1.2.2.`06</t>
  </si>
  <si>
    <t>2.1.5</t>
  </si>
  <si>
    <t>2.1.5.1</t>
  </si>
  <si>
    <t>2.1.5.1.`01</t>
  </si>
  <si>
    <t>2.1.5.2</t>
  </si>
  <si>
    <t>2.1.5.2.`01</t>
  </si>
  <si>
    <t>2.1.5.3</t>
  </si>
  <si>
    <t>2.1.5.3.`01</t>
  </si>
  <si>
    <t>2.2.1</t>
  </si>
  <si>
    <t>2.2.1.2</t>
  </si>
  <si>
    <t>2.2.1.2.`01</t>
  </si>
  <si>
    <t>2.2.1.3</t>
  </si>
  <si>
    <t>2.2.1.3.`01</t>
  </si>
  <si>
    <t>2.2.1.5</t>
  </si>
  <si>
    <t>2.2.1.5.`01</t>
  </si>
  <si>
    <t>2.2.1.7</t>
  </si>
  <si>
    <t>2.2.1.7.`01</t>
  </si>
  <si>
    <t>2.2.1.8</t>
  </si>
  <si>
    <t>2.2.1.8.`01</t>
  </si>
  <si>
    <t>2.2.4</t>
  </si>
  <si>
    <t>2.2.4.2</t>
  </si>
  <si>
    <t>2.2.4.2.`01</t>
  </si>
  <si>
    <t>2.2.5</t>
  </si>
  <si>
    <t>2.2.5.3</t>
  </si>
  <si>
    <t>2.2.5.3.`02</t>
  </si>
  <si>
    <t>2.2.6</t>
  </si>
  <si>
    <t>2.2.6.2</t>
  </si>
  <si>
    <t>2.2.6.2`01</t>
  </si>
  <si>
    <t>2.2.7</t>
  </si>
  <si>
    <t>2.2.7.1</t>
  </si>
  <si>
    <t>2.2.7.1.`04</t>
  </si>
  <si>
    <t>2.2.7.2</t>
  </si>
  <si>
    <t>2.2.7.2.`01</t>
  </si>
  <si>
    <t>2.2.7.2.`02</t>
  </si>
  <si>
    <t>2.2.7.2.`03</t>
  </si>
  <si>
    <t>2.2.7.2.`04</t>
  </si>
  <si>
    <t>2.2.7.2.`06</t>
  </si>
  <si>
    <t>2.2.7.2.`07</t>
  </si>
  <si>
    <t>2.2.7.2.`08</t>
  </si>
  <si>
    <t>2.2.8</t>
  </si>
  <si>
    <t>2.2.8.5</t>
  </si>
  <si>
    <t>2.2.8.5.`01</t>
  </si>
  <si>
    <t>2.2.8.7</t>
  </si>
  <si>
    <t>2.2.8.7.`01</t>
  </si>
  <si>
    <t>2.2.8.7.`02</t>
  </si>
  <si>
    <t>2.2.8.7.`04</t>
  </si>
  <si>
    <t>2.2.8.7.`05</t>
  </si>
  <si>
    <t>2.2.9</t>
  </si>
  <si>
    <t>2.3.1</t>
  </si>
  <si>
    <t>2.3.1.1</t>
  </si>
  <si>
    <t>2.3.1.1.`01</t>
  </si>
  <si>
    <t>2.3.1.4</t>
  </si>
  <si>
    <t>2.3.1.4.`01</t>
  </si>
  <si>
    <t>2.3.2</t>
  </si>
  <si>
    <t>2.3.2.1</t>
  </si>
  <si>
    <t>2.3.2.1.`01</t>
  </si>
  <si>
    <t>2.3.2.2</t>
  </si>
  <si>
    <t>2.3.2.2.`01</t>
  </si>
  <si>
    <t>2.3.2.3</t>
  </si>
  <si>
    <t>2.3.2.3.`01</t>
  </si>
  <si>
    <t>2.3.3</t>
  </si>
  <si>
    <t>2.3.3.1</t>
  </si>
  <si>
    <t>2.3.3.1.`01</t>
  </si>
  <si>
    <t>2.3.3.2</t>
  </si>
  <si>
    <t>2.3.3.2.`01</t>
  </si>
  <si>
    <t>2.3.3.3</t>
  </si>
  <si>
    <t>2.3.3.3.`01</t>
  </si>
  <si>
    <t>2.3.4</t>
  </si>
  <si>
    <t>2.3.4.1</t>
  </si>
  <si>
    <t>2.3.4.1.`01</t>
  </si>
  <si>
    <t>2.3.5</t>
  </si>
  <si>
    <t>2.3.5.5</t>
  </si>
  <si>
    <t>2.3.5.5.`01</t>
  </si>
  <si>
    <t>2.3.6</t>
  </si>
  <si>
    <t>2.3.6.1</t>
  </si>
  <si>
    <t>2.3.6.1.`01</t>
  </si>
  <si>
    <t>2.3.6.1.`04</t>
  </si>
  <si>
    <t>2.3.6.3</t>
  </si>
  <si>
    <t>2.3.6.3.`04</t>
  </si>
  <si>
    <t>2.3.6.3.`06</t>
  </si>
  <si>
    <t>2.3.6.4</t>
  </si>
  <si>
    <t>2.3.6.4.`04</t>
  </si>
  <si>
    <t>2.3.6.4.`06</t>
  </si>
  <si>
    <t>2.3.7</t>
  </si>
  <si>
    <t>2.3.7.1</t>
  </si>
  <si>
    <t>2.3.7.1.`01</t>
  </si>
  <si>
    <t>2.3.7.1.`02</t>
  </si>
  <si>
    <t>2.3.7.1.`04</t>
  </si>
  <si>
    <t>2.3.7.1.`05</t>
  </si>
  <si>
    <t>2.3.7.1.`06</t>
  </si>
  <si>
    <t>2.3.7.2.`02</t>
  </si>
  <si>
    <t>2.3.7.2.`03</t>
  </si>
  <si>
    <t>2.3.7.2.`04</t>
  </si>
  <si>
    <t>2.3.7.2.`05</t>
  </si>
  <si>
    <t>2.3.7.2.`06</t>
  </si>
  <si>
    <t>2.3.7.2.`99</t>
  </si>
  <si>
    <t>2.3.7.2</t>
  </si>
  <si>
    <t>2.3.9.2</t>
  </si>
  <si>
    <t>2.3.9</t>
  </si>
  <si>
    <t>2.3.9.1</t>
  </si>
  <si>
    <t>2.3.9.3</t>
  </si>
  <si>
    <t>2.3.9.1.`01</t>
  </si>
  <si>
    <t>2.3.9.5</t>
  </si>
  <si>
    <t>2.3.9.2.`01</t>
  </si>
  <si>
    <t>2.3.9.2.`02</t>
  </si>
  <si>
    <t>2.3.9.3.`01</t>
  </si>
  <si>
    <t>2.3.9.6</t>
  </si>
  <si>
    <t>2.3.9.7</t>
  </si>
  <si>
    <t>2.3.9.5.`01</t>
  </si>
  <si>
    <t>2.3.9.6.`01</t>
  </si>
  <si>
    <t>2.3.9.7.`01</t>
  </si>
  <si>
    <t>2.3.9.8</t>
  </si>
  <si>
    <t>2.3.9.8.`01</t>
  </si>
  <si>
    <t>2.3.9.9</t>
  </si>
  <si>
    <t>2.3.9.9.`01</t>
  </si>
  <si>
    <t>2.6.1</t>
  </si>
  <si>
    <t>2.6.1.1</t>
  </si>
  <si>
    <t>2.6.1.1`01</t>
  </si>
  <si>
    <t>2.6.1.3</t>
  </si>
  <si>
    <t>2.6.1.3.`01</t>
  </si>
  <si>
    <t>2.6.1.4</t>
  </si>
  <si>
    <t>2.6.1.4.`01</t>
  </si>
  <si>
    <t>2.6.1.9</t>
  </si>
  <si>
    <t>2.6.1.9.`01</t>
  </si>
  <si>
    <t>2.6.2</t>
  </si>
  <si>
    <t>2.6.2.1</t>
  </si>
  <si>
    <t>2.6.2.1.`01</t>
  </si>
  <si>
    <t>2.6.3</t>
  </si>
  <si>
    <t>2.6.3.1</t>
  </si>
  <si>
    <t>2.6.3.1.`01</t>
  </si>
  <si>
    <t>2.6.3.2</t>
  </si>
  <si>
    <t>2.6.3.2.`01</t>
  </si>
  <si>
    <t>2.6.3.4</t>
  </si>
  <si>
    <t>2.6.3.4.`01</t>
  </si>
  <si>
    <t>2.6.4</t>
  </si>
  <si>
    <t>2.6.4.1</t>
  </si>
  <si>
    <t>2.6.4.1.`01</t>
  </si>
  <si>
    <t>2.6.5</t>
  </si>
  <si>
    <t>2.6.5.2</t>
  </si>
  <si>
    <t>2.6.5.2.`01</t>
  </si>
  <si>
    <t>2.6.5.5</t>
  </si>
  <si>
    <t>2.6.5.5.`01</t>
  </si>
  <si>
    <t>2.6.5.6</t>
  </si>
  <si>
    <t>2.6.5.6.`01</t>
  </si>
  <si>
    <t>2.6.6</t>
  </si>
  <si>
    <t>2.6.6.2</t>
  </si>
  <si>
    <t>2.6.6.2.`01</t>
  </si>
  <si>
    <t>2.7.1</t>
  </si>
  <si>
    <t>2.7.1.2</t>
  </si>
  <si>
    <t>2.7.1.2.`01</t>
  </si>
  <si>
    <t>Dr. Freddy Novas</t>
  </si>
  <si>
    <t>Director General</t>
  </si>
  <si>
    <t xml:space="preserve"> </t>
  </si>
  <si>
    <t>Otros productos químicos y conexos</t>
  </si>
  <si>
    <t>2.2.9.1.`01</t>
  </si>
  <si>
    <t>2.2.9.1</t>
  </si>
  <si>
    <t>Dr. Rolbisk Urbaez</t>
  </si>
  <si>
    <t xml:space="preserve">         Lic. Geraldo Acosta Sifas</t>
  </si>
  <si>
    <t>Licda. Deisy Maria Rodriguez</t>
  </si>
  <si>
    <t>Técnico Presupuesto</t>
  </si>
  <si>
    <t>2.3.9.8.`02</t>
  </si>
  <si>
    <t>Repuestos</t>
  </si>
  <si>
    <t xml:space="preserve">Accesorios </t>
  </si>
  <si>
    <t>2.3.9.9.`02</t>
  </si>
  <si>
    <t>2.3.9.9.`03</t>
  </si>
  <si>
    <t>2.3.9.9.`04</t>
  </si>
  <si>
    <t>2.3.9.9.`05</t>
  </si>
  <si>
    <t>2.3.9.9.`06</t>
  </si>
  <si>
    <t>2.3.9.9.`07</t>
  </si>
  <si>
    <t>2.3.9.9.`08</t>
  </si>
  <si>
    <t>2.3.9.9.`09</t>
  </si>
  <si>
    <t>2.3.9.9.`10</t>
  </si>
  <si>
    <t>2.3.9.9.`11</t>
  </si>
  <si>
    <t>2.3.9.9.`12</t>
  </si>
  <si>
    <t>2.3.9.9.`13</t>
  </si>
  <si>
    <t>2.3.9.9.`14</t>
  </si>
  <si>
    <t>2.3.9.9.`15</t>
  </si>
  <si>
    <t>2.3.9.9.`16</t>
  </si>
  <si>
    <t>2.3.9.9.`17</t>
  </si>
  <si>
    <t>2.3.9.9.`18</t>
  </si>
  <si>
    <t>2.3.9.9.`19</t>
  </si>
  <si>
    <t>2.3.9.9.`20</t>
  </si>
  <si>
    <t>2.3.9.9.`21</t>
  </si>
  <si>
    <t>2.3.9.9.`22</t>
  </si>
  <si>
    <t>2.3.9.9.`23</t>
  </si>
  <si>
    <t>2.3.9.9.`24</t>
  </si>
  <si>
    <t>2.3.9.9.`25</t>
  </si>
  <si>
    <t>2.3.9.9.`26</t>
  </si>
  <si>
    <t>2.3.9.9.`27</t>
  </si>
  <si>
    <t>2.3.9.9.`28</t>
  </si>
  <si>
    <t>2.3.9.9.`29</t>
  </si>
  <si>
    <t>2.3.9.9.`30</t>
  </si>
  <si>
    <t>2.3.9.9.`31</t>
  </si>
  <si>
    <t>2.3.9.9.`32</t>
  </si>
  <si>
    <t>2.3.9.9.`33</t>
  </si>
  <si>
    <t>2.3.9.9.`34</t>
  </si>
  <si>
    <t>2.3.9.9.`35</t>
  </si>
  <si>
    <t>2.3.9.9.`36</t>
  </si>
  <si>
    <t>2.3.9.9.`37</t>
  </si>
  <si>
    <t>2.3.9.9.`38</t>
  </si>
  <si>
    <t>2.3.9.9.`39</t>
  </si>
  <si>
    <t>2.3.9.9.`40</t>
  </si>
  <si>
    <t>2.3.9.9.`41</t>
  </si>
  <si>
    <t>2.3.9.9.`42</t>
  </si>
  <si>
    <t>2.3.9.9.`43</t>
  </si>
  <si>
    <t>2.3.9.9.`44</t>
  </si>
  <si>
    <t>2.3.9.9.`45</t>
  </si>
  <si>
    <t>2.3.9.9.`46</t>
  </si>
  <si>
    <t>2.3.9.9.`47</t>
  </si>
  <si>
    <t>2.3.9.9.`48</t>
  </si>
  <si>
    <t>2.3.9.9.`49</t>
  </si>
  <si>
    <t>2.3.9.9.`50</t>
  </si>
  <si>
    <t>2.3.9.9.`51</t>
  </si>
  <si>
    <t>2.3.9.9.`52</t>
  </si>
  <si>
    <t>2.3.9.9.`53</t>
  </si>
  <si>
    <t>2.3.9.9.`54</t>
  </si>
  <si>
    <t>2.3.9.9.`55</t>
  </si>
  <si>
    <t>2.3.9.9.`56</t>
  </si>
  <si>
    <t>2.3.9.9.`57</t>
  </si>
  <si>
    <t>2.3.9.9.`58</t>
  </si>
  <si>
    <t>2.3.9.9.`59</t>
  </si>
  <si>
    <t>2.3.9.9.`60</t>
  </si>
  <si>
    <t>2.3.9.9.`61</t>
  </si>
  <si>
    <t>2.3.9.9.`62</t>
  </si>
  <si>
    <t>2.3.9.9.`63</t>
  </si>
  <si>
    <t>2.3.9.9.`64</t>
  </si>
  <si>
    <t>2.3.9.9.`65</t>
  </si>
  <si>
    <t>2.3.9.9.`66</t>
  </si>
  <si>
    <t>Productos y útiles de defensa y seguridad</t>
  </si>
  <si>
    <t>Productos y útiles diversos</t>
  </si>
  <si>
    <t xml:space="preserve">                 Encargado Servicios Medicos y Academico</t>
  </si>
  <si>
    <t>Dra. Cinthia Rodriguez</t>
  </si>
  <si>
    <t>2.6.5.7.`01</t>
  </si>
  <si>
    <t>2.6.5.7</t>
  </si>
  <si>
    <t>2.2.2.1</t>
  </si>
  <si>
    <t>2.2.2.1`01</t>
  </si>
  <si>
    <t>2.2.2</t>
  </si>
  <si>
    <t>Descripcion</t>
  </si>
  <si>
    <t>FONDO 100</t>
  </si>
  <si>
    <t>TOTAL</t>
  </si>
  <si>
    <t>DISTRIBUCION PRESUPUESTO 2025</t>
  </si>
  <si>
    <t>Meta Lograda Año 2023</t>
  </si>
  <si>
    <t>Meta Proyectada a Lograr Año 2024</t>
  </si>
  <si>
    <t>Meta Proyectada Año 2025</t>
  </si>
  <si>
    <t>FONDO 30</t>
  </si>
  <si>
    <t xml:space="preserve">                              Licda. Yirandy Mateo</t>
  </si>
  <si>
    <t xml:space="preserve">               Encargada Division  de Recursos Humanos</t>
  </si>
  <si>
    <t xml:space="preserve">         Encargado  Dpto. Administrativo-Financiero</t>
  </si>
  <si>
    <t xml:space="preserve">                            Dra. Yuly Mercedes Sosa</t>
  </si>
  <si>
    <t xml:space="preserve">                           Encartada Depto. Medico</t>
  </si>
  <si>
    <t xml:space="preserve">              Encargada Gestion de Compras y Contrataciones</t>
  </si>
  <si>
    <t xml:space="preserve">                            Licda. Julissa Hernandez</t>
  </si>
  <si>
    <t xml:space="preserve">                              Dr. Lorenzo Pereyra</t>
  </si>
  <si>
    <t xml:space="preserve">                             Encargado  Operativo</t>
  </si>
  <si>
    <t xml:space="preserve">                     Encargada de Monitoreo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</si>
</sst>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0;[Red]#,##0.00"/>
  </numFmts>
  <fonts count="78" x14ac:knownFonts="1">
    <font>
      <sz val="10"/>
      <name val="Arial"/>
    </font>
    <font>
      <sz val="11"/>
      <color theme="1"/>
      <name val="Calibri"/>
      <family val="2"/>
      <scheme val="minor"/>
    </font>
    <font>
      <sz val="11"/>
      <color theme="1"/>
      <name val="Calibri"/>
      <family val="2"/>
      <scheme val="minor"/>
    </font>
    <font>
      <sz val="8"/>
      <name val="Arial"/>
      <family val="2"/>
    </font>
    <font>
      <sz val="10"/>
      <name val="Arial"/>
      <family val="2"/>
    </font>
    <font>
      <sz val="10"/>
      <name val="Goudy Old Style"/>
      <family val="1"/>
    </font>
    <font>
      <sz val="11"/>
      <color theme="1"/>
      <name val="Calibri"/>
      <family val="2"/>
      <scheme val="minor"/>
    </font>
    <font>
      <sz val="11"/>
      <color theme="1"/>
      <name val="Goudy Old Style"/>
      <family val="1"/>
    </font>
    <font>
      <sz val="10"/>
      <name val="Cambria"/>
      <family val="1"/>
      <scheme val="major"/>
    </font>
    <font>
      <b/>
      <sz val="10"/>
      <name val="Calibri"/>
      <family val="2"/>
      <scheme val="minor"/>
    </font>
    <font>
      <sz val="10"/>
      <name val="Calibri"/>
      <family val="2"/>
      <scheme val="minor"/>
    </font>
    <font>
      <b/>
      <sz val="9"/>
      <name val="Calibri"/>
      <family val="2"/>
      <scheme val="minor"/>
    </font>
    <font>
      <sz val="9"/>
      <name val="Calibri"/>
      <family val="2"/>
      <scheme val="minor"/>
    </font>
    <font>
      <b/>
      <sz val="10"/>
      <name val="Cambria"/>
      <family val="1"/>
      <scheme val="major"/>
    </font>
    <font>
      <b/>
      <sz val="8"/>
      <name val="Cambria"/>
      <family val="1"/>
      <scheme val="major"/>
    </font>
    <font>
      <b/>
      <sz val="10"/>
      <color theme="1"/>
      <name val="Cambria"/>
      <family val="1"/>
      <scheme val="major"/>
    </font>
    <font>
      <sz val="10"/>
      <color theme="1"/>
      <name val="Cambria"/>
      <family val="1"/>
      <scheme val="major"/>
    </font>
    <font>
      <b/>
      <sz val="8"/>
      <name val="Calibri"/>
      <family val="2"/>
      <scheme val="minor"/>
    </font>
    <font>
      <sz val="8"/>
      <name val="Calibri"/>
      <family val="2"/>
      <scheme val="minor"/>
    </font>
    <font>
      <sz val="8"/>
      <color theme="1"/>
      <name val="Calibri"/>
      <family val="2"/>
      <scheme val="minor"/>
    </font>
    <font>
      <b/>
      <sz val="8"/>
      <color theme="1"/>
      <name val="Calibri"/>
      <family val="2"/>
      <scheme val="minor"/>
    </font>
    <font>
      <b/>
      <sz val="9"/>
      <name val="Cambria"/>
      <family val="1"/>
      <scheme val="major"/>
    </font>
    <font>
      <sz val="9"/>
      <color indexed="81"/>
      <name val="Tahoma"/>
      <family val="2"/>
    </font>
    <font>
      <b/>
      <sz val="9"/>
      <color indexed="81"/>
      <name val="Tahoma"/>
      <family val="2"/>
    </font>
    <font>
      <sz val="10"/>
      <color theme="0"/>
      <name val="Arial"/>
      <family val="2"/>
    </font>
    <font>
      <sz val="10"/>
      <color theme="0"/>
      <name val="Calibri"/>
      <family val="2"/>
      <scheme val="minor"/>
    </font>
    <font>
      <u/>
      <sz val="9"/>
      <color indexed="81"/>
      <name val="Tahoma"/>
      <family val="2"/>
    </font>
    <font>
      <b/>
      <sz val="11"/>
      <color theme="1"/>
      <name val="Calibri"/>
      <family val="2"/>
      <scheme val="minor"/>
    </font>
    <font>
      <sz val="11"/>
      <color theme="0"/>
      <name val="Calibri"/>
      <family val="2"/>
      <scheme val="minor"/>
    </font>
    <font>
      <b/>
      <sz val="12"/>
      <name val="Calibri"/>
      <family val="2"/>
      <scheme val="minor"/>
    </font>
    <font>
      <b/>
      <sz val="11"/>
      <name val="Calibri"/>
      <family val="2"/>
      <scheme val="minor"/>
    </font>
    <font>
      <b/>
      <sz val="9"/>
      <name val="Arial"/>
      <family val="2"/>
    </font>
    <font>
      <sz val="9"/>
      <name val="Arial"/>
      <family val="2"/>
    </font>
    <font>
      <sz val="9"/>
      <color indexed="8"/>
      <name val="Arial"/>
      <family val="2"/>
    </font>
    <font>
      <sz val="9"/>
      <color theme="1"/>
      <name val="Arial"/>
      <family val="2"/>
    </font>
    <font>
      <sz val="11"/>
      <name val="Times New Roman"/>
      <family val="1"/>
    </font>
    <font>
      <sz val="11"/>
      <name val="Calibri"/>
      <family val="2"/>
      <scheme val="minor"/>
    </font>
    <font>
      <sz val="11"/>
      <color theme="0"/>
      <name val="Times New Roman"/>
      <family val="1"/>
    </font>
    <font>
      <sz val="11"/>
      <color rgb="FFFF0000"/>
      <name val="Calibri"/>
      <family val="2"/>
      <scheme val="minor"/>
    </font>
    <font>
      <sz val="10"/>
      <color rgb="FFFF0000"/>
      <name val="Calibri"/>
      <family val="2"/>
      <scheme val="minor"/>
    </font>
    <font>
      <b/>
      <sz val="8"/>
      <color theme="4" tint="0.79998168889431442"/>
      <name val="Calibri"/>
      <family val="2"/>
      <scheme val="minor"/>
    </font>
    <font>
      <b/>
      <sz val="10"/>
      <name val="Calibri"/>
      <family val="2"/>
      <scheme val="minor"/>
    </font>
    <font>
      <sz val="10"/>
      <name val="Calibri"/>
      <family val="2"/>
      <scheme val="minor"/>
    </font>
    <font>
      <sz val="10"/>
      <color theme="1"/>
      <name val="Calibri"/>
      <family val="2"/>
      <scheme val="minor"/>
    </font>
    <font>
      <b/>
      <sz val="10"/>
      <color theme="1"/>
      <name val="Calibri"/>
      <family val="2"/>
      <scheme val="minor"/>
    </font>
    <font>
      <sz val="10"/>
      <color rgb="FFFF0000"/>
      <name val="Calibri"/>
      <family val="2"/>
      <scheme val="minor"/>
    </font>
    <font>
      <b/>
      <sz val="10"/>
      <color rgb="FFFF0000"/>
      <name val="Calibri"/>
      <family val="2"/>
      <scheme val="minor"/>
    </font>
    <font>
      <sz val="11"/>
      <color rgb="FFFF0000"/>
      <name val="Calibri"/>
      <family val="2"/>
      <scheme val="minor"/>
    </font>
    <font>
      <b/>
      <sz val="11"/>
      <color theme="1"/>
      <name val="Calibri"/>
      <family val="2"/>
      <scheme val="minor"/>
    </font>
    <font>
      <b/>
      <sz val="11"/>
      <color theme="1"/>
      <name val="Times New Roman"/>
      <family val="1"/>
    </font>
    <font>
      <sz val="9"/>
      <name val="Tahoma"/>
      <family val="2"/>
    </font>
    <font>
      <b/>
      <sz val="9"/>
      <name val="Tahoma"/>
      <family val="2"/>
    </font>
    <font>
      <b/>
      <sz val="9"/>
      <name val="Times New Roman"/>
      <family val="1"/>
    </font>
    <font>
      <sz val="9"/>
      <name val="Times New Roman"/>
      <family val="1"/>
    </font>
    <font>
      <b/>
      <sz val="12"/>
      <color theme="1"/>
      <name val="Calibri"/>
      <family val="2"/>
      <scheme val="minor"/>
    </font>
    <font>
      <sz val="12"/>
      <color theme="1"/>
      <name val="Calibri"/>
      <family val="2"/>
      <scheme val="minor"/>
    </font>
    <font>
      <sz val="12"/>
      <name val="Calibri"/>
      <family val="2"/>
      <scheme val="minor"/>
    </font>
    <font>
      <sz val="12"/>
      <color theme="1"/>
      <name val="Goudy Old Style"/>
      <family val="1"/>
    </font>
    <font>
      <sz val="10"/>
      <name val="Arial"/>
      <family val="2"/>
    </font>
    <font>
      <b/>
      <sz val="12"/>
      <color theme="1"/>
      <name val="Arial"/>
      <family val="2"/>
    </font>
    <font>
      <b/>
      <sz val="14"/>
      <name val="Arial"/>
      <family val="2"/>
    </font>
    <font>
      <sz val="12"/>
      <name val="Arial"/>
      <family val="2"/>
    </font>
    <font>
      <sz val="8"/>
      <color theme="0"/>
      <name val="Calibri"/>
      <family val="2"/>
      <scheme val="minor"/>
    </font>
    <font>
      <b/>
      <sz val="11"/>
      <color theme="1"/>
      <name val="Goudy Old Style"/>
      <family val="1"/>
    </font>
    <font>
      <b/>
      <sz val="10"/>
      <color theme="0"/>
      <name val="Calibri"/>
      <family val="2"/>
      <scheme val="minor"/>
    </font>
    <font>
      <b/>
      <sz val="11"/>
      <color theme="1"/>
      <name val="Cambria"/>
      <family val="1"/>
      <scheme val="major"/>
    </font>
    <font>
      <sz val="11"/>
      <color theme="1"/>
      <name val="Cambria"/>
      <family val="1"/>
      <scheme val="major"/>
    </font>
    <font>
      <sz val="11"/>
      <name val="Cambria"/>
      <family val="1"/>
      <scheme val="major"/>
    </font>
    <font>
      <sz val="11"/>
      <name val="Goudy Old Style"/>
      <family val="1"/>
    </font>
    <font>
      <b/>
      <sz val="11"/>
      <name val="Cambria"/>
      <family val="1"/>
      <scheme val="major"/>
    </font>
    <font>
      <b/>
      <sz val="13"/>
      <name val="Calibri"/>
      <family val="2"/>
      <scheme val="minor"/>
    </font>
    <font>
      <sz val="13"/>
      <name val="Calibri"/>
      <family val="2"/>
      <scheme val="minor"/>
    </font>
    <font>
      <sz val="13"/>
      <color theme="1"/>
      <name val="Goudy Old Style"/>
      <family val="1"/>
    </font>
    <font>
      <sz val="13"/>
      <name val="Arial"/>
      <family val="2"/>
    </font>
    <font>
      <b/>
      <sz val="13"/>
      <color theme="4" tint="0.79998168889431442"/>
      <name val="Calibri"/>
      <family val="2"/>
      <scheme val="minor"/>
    </font>
    <font>
      <b/>
      <sz val="11"/>
      <color theme="4" tint="0.79998168889431442"/>
      <name val="Calibri"/>
      <family val="2"/>
      <scheme val="minor"/>
    </font>
    <font>
      <sz val="11"/>
      <name val="Arial"/>
      <family val="2"/>
    </font>
    <font>
      <b/>
      <sz val="11"/>
      <name val="Arial"/>
      <family val="2"/>
    </font>
  </fonts>
  <fills count="46">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FFC000"/>
        <bgColor indexed="64"/>
      </patternFill>
    </fill>
    <fill>
      <patternFill patternType="solid">
        <fgColor theme="6" tint="0.59999389629810485"/>
        <bgColor indexed="64"/>
      </patternFill>
    </fill>
    <fill>
      <patternFill patternType="solid">
        <fgColor theme="0"/>
        <bgColor indexed="64"/>
      </patternFill>
    </fill>
    <fill>
      <patternFill patternType="solid">
        <fgColor theme="6" tint="0.79998168889431442"/>
        <bgColor indexed="64"/>
      </patternFill>
    </fill>
    <fill>
      <patternFill patternType="solid">
        <fgColor rgb="FF00B0F0"/>
        <bgColor indexed="64"/>
      </patternFill>
    </fill>
    <fill>
      <patternFill patternType="solid">
        <fgColor rgb="FF92D050"/>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0000"/>
        <bgColor indexed="64"/>
      </patternFill>
    </fill>
    <fill>
      <patternFill patternType="solid">
        <fgColor indexed="22"/>
        <bgColor indexed="64"/>
      </patternFill>
    </fill>
    <fill>
      <patternFill patternType="solid">
        <fgColor theme="7" tint="0.79998168889431442"/>
        <bgColor indexed="64"/>
      </patternFill>
    </fill>
    <fill>
      <patternFill patternType="solid">
        <fgColor rgb="FF6666FF"/>
        <bgColor indexed="64"/>
      </patternFill>
    </fill>
    <fill>
      <patternFill patternType="solid">
        <fgColor rgb="FFCCFFFF"/>
        <bgColor indexed="64"/>
      </patternFill>
    </fill>
    <fill>
      <patternFill patternType="solid">
        <fgColor theme="2" tint="-0.249977111117893"/>
        <bgColor indexed="64"/>
      </patternFill>
    </fill>
    <fill>
      <patternFill patternType="solid">
        <fgColor rgb="FFFF33CC"/>
        <bgColor indexed="64"/>
      </patternFill>
    </fill>
    <fill>
      <patternFill patternType="solid">
        <fgColor rgb="FFCCFF33"/>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rgb="FF993300"/>
        <bgColor indexed="64"/>
      </patternFill>
    </fill>
    <fill>
      <patternFill patternType="solid">
        <fgColor rgb="FFFFFF99"/>
        <bgColor indexed="64"/>
      </patternFill>
    </fill>
    <fill>
      <patternFill patternType="solid">
        <fgColor rgb="FFFFFF00"/>
        <bgColor indexed="64"/>
      </patternFill>
    </fill>
    <fill>
      <patternFill patternType="solid">
        <fgColor rgb="FF9999FF"/>
        <bgColor indexed="64"/>
      </patternFill>
    </fill>
    <fill>
      <patternFill patternType="solid">
        <fgColor rgb="FFFF99FF"/>
        <bgColor indexed="64"/>
      </patternFill>
    </fill>
    <fill>
      <patternFill patternType="solid">
        <fgColor rgb="FFFF9900"/>
        <bgColor indexed="64"/>
      </patternFill>
    </fill>
    <fill>
      <patternFill patternType="solid">
        <fgColor theme="9" tint="0.39997558519241921"/>
        <bgColor indexed="64"/>
      </patternFill>
    </fill>
    <fill>
      <patternFill patternType="solid">
        <fgColor rgb="FF99FF66"/>
        <bgColor indexed="64"/>
      </patternFill>
    </fill>
    <fill>
      <patternFill patternType="solid">
        <fgColor rgb="FFFF0066"/>
        <bgColor indexed="64"/>
      </patternFill>
    </fill>
    <fill>
      <patternFill patternType="solid">
        <fgColor rgb="FF6699FF"/>
        <bgColor indexed="64"/>
      </patternFill>
    </fill>
    <fill>
      <patternFill patternType="solid">
        <fgColor rgb="FF49B17B"/>
        <bgColor indexed="64"/>
      </patternFill>
    </fill>
    <fill>
      <patternFill patternType="solid">
        <fgColor rgb="FF00FFFF"/>
        <bgColor indexed="64"/>
      </patternFill>
    </fill>
    <fill>
      <patternFill patternType="solid">
        <fgColor theme="0"/>
        <bgColor theme="4" tint="0.79995117038483843"/>
      </patternFill>
    </fill>
    <fill>
      <patternFill patternType="solid">
        <fgColor rgb="FFFF0000"/>
        <bgColor theme="4" tint="0.79995117038483843"/>
      </patternFill>
    </fill>
    <fill>
      <patternFill patternType="solid">
        <fgColor rgb="FF75DBFF"/>
        <bgColor indexed="64"/>
      </patternFill>
    </fill>
    <fill>
      <patternFill patternType="solid">
        <fgColor rgb="FF71DAFF"/>
        <bgColor indexed="64"/>
      </patternFill>
    </fill>
    <fill>
      <patternFill patternType="solid">
        <fgColor theme="8" tint="0.79998168889431442"/>
        <bgColor indexed="64"/>
      </patternFill>
    </fill>
  </fills>
  <borders count="35">
    <border>
      <left/>
      <right/>
      <top/>
      <bottom/>
      <diagonal/>
    </border>
    <border>
      <left/>
      <right/>
      <top style="thin">
        <color indexed="64"/>
      </top>
      <bottom style="double">
        <color indexed="64"/>
      </bottom>
      <diagonal/>
    </border>
    <border>
      <left/>
      <right/>
      <top/>
      <bottom style="thin">
        <color indexed="64"/>
      </bottom>
      <diagonal/>
    </border>
    <border>
      <left/>
      <right style="thin">
        <color theme="3" tint="0.39991454817346722"/>
      </right>
      <top/>
      <bottom/>
      <diagonal/>
    </border>
    <border>
      <left style="thin">
        <color theme="3" tint="0.39991454817346722"/>
      </left>
      <right/>
      <top/>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diagonal/>
    </border>
    <border>
      <left style="thin">
        <color theme="3" tint="0.39994506668294322"/>
      </left>
      <right style="thin">
        <color theme="3" tint="0.39994506668294322"/>
      </right>
      <top/>
      <bottom/>
      <diagonal/>
    </border>
    <border>
      <left style="thin">
        <color theme="3" tint="0.39991454817346722"/>
      </left>
      <right style="thin">
        <color theme="3" tint="0.39991454817346722"/>
      </right>
      <top/>
      <bottom/>
      <diagonal/>
    </border>
    <border>
      <left style="thin">
        <color theme="3" tint="0.39994506668294322"/>
      </left>
      <right/>
      <top style="thin">
        <color theme="3" tint="0.39994506668294322"/>
      </top>
      <bottom/>
      <diagonal/>
    </border>
    <border>
      <left/>
      <right/>
      <top style="thin">
        <color theme="3" tint="0.39994506668294322"/>
      </top>
      <bottom/>
      <diagonal/>
    </border>
    <border>
      <left style="thin">
        <color theme="3" tint="0.39994506668294322"/>
      </left>
      <right/>
      <top/>
      <bottom/>
      <diagonal/>
    </border>
    <border>
      <left/>
      <right style="thin">
        <color theme="3" tint="0.39994506668294322"/>
      </right>
      <top/>
      <bottom/>
      <diagonal/>
    </border>
    <border>
      <left style="thin">
        <color theme="3" tint="0.39994506668294322"/>
      </left>
      <right style="thin">
        <color theme="3" tint="0.39994506668294322"/>
      </right>
      <top/>
      <bottom style="thin">
        <color theme="3" tint="0.39994506668294322"/>
      </bottom>
      <diagonal/>
    </border>
    <border>
      <left/>
      <right/>
      <top/>
      <bottom style="thin">
        <color theme="3" tint="0.39994506668294322"/>
      </bottom>
      <diagonal/>
    </border>
    <border>
      <left style="thin">
        <color theme="3" tint="0.39994506668294322"/>
      </left>
      <right style="thin">
        <color theme="3" tint="0.39994506668294322"/>
      </right>
      <top/>
      <bottom style="thin">
        <color theme="3" tint="0.39991454817346722"/>
      </bottom>
      <diagonal/>
    </border>
    <border>
      <left/>
      <right style="thin">
        <color theme="3" tint="0.39994506668294322"/>
      </right>
      <top style="thin">
        <color theme="3" tint="0.39994506668294322"/>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3" tint="0.39991454817346722"/>
      </left>
      <right style="thin">
        <color theme="3" tint="0.39991454817346722"/>
      </right>
      <top/>
      <bottom style="thin">
        <color theme="4"/>
      </bottom>
      <diagonal/>
    </border>
    <border>
      <left style="thin">
        <color theme="4"/>
      </left>
      <right style="thin">
        <color theme="4"/>
      </right>
      <top style="thin">
        <color theme="4"/>
      </top>
      <bottom style="thin">
        <color theme="4"/>
      </bottom>
      <diagonal/>
    </border>
    <border>
      <left style="thin">
        <color theme="3" tint="0.39991454817346722"/>
      </left>
      <right/>
      <top/>
      <bottom style="thin">
        <color theme="3" tint="0.39991454817346722"/>
      </bottom>
      <diagonal/>
    </border>
    <border>
      <left style="thin">
        <color theme="3" tint="0.39994506668294322"/>
      </left>
      <right style="thin">
        <color theme="3" tint="0.39994506668294322"/>
      </right>
      <top/>
      <bottom style="thin">
        <color theme="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style="medium">
        <color indexed="64"/>
      </left>
      <right/>
      <top/>
      <bottom/>
      <diagonal/>
    </border>
    <border>
      <left style="medium">
        <color indexed="64"/>
      </left>
      <right style="thin">
        <color theme="3" tint="0.39994506668294322"/>
      </right>
      <top style="thin">
        <color theme="3" tint="0.39994506668294322"/>
      </top>
      <bottom style="thin">
        <color theme="3" tint="0.39994506668294322"/>
      </bottom>
      <diagonal/>
    </border>
    <border>
      <left style="medium">
        <color indexed="64"/>
      </left>
      <right style="thin">
        <color theme="3" tint="0.39994506668294322"/>
      </right>
      <top style="thin">
        <color theme="3" tint="0.39994506668294322"/>
      </top>
      <bottom/>
      <diagonal/>
    </border>
    <border>
      <left style="medium">
        <color indexed="64"/>
      </left>
      <right style="thin">
        <color theme="3" tint="0.39994506668294322"/>
      </right>
      <top/>
      <bottom/>
      <diagonal/>
    </border>
    <border>
      <left style="medium">
        <color indexed="64"/>
      </left>
      <right style="thin">
        <color theme="3" tint="0.39994506668294322"/>
      </right>
      <top/>
      <bottom style="thin">
        <color theme="3" tint="0.39991454817346722"/>
      </bottom>
      <diagonal/>
    </border>
    <border>
      <left style="thin">
        <color theme="3" tint="0.39994506668294322"/>
      </left>
      <right/>
      <top/>
      <bottom style="thin">
        <color theme="3" tint="0.39994506668294322"/>
      </bottom>
      <diagonal/>
    </border>
    <border>
      <left style="thin">
        <color theme="3" tint="0.39994506668294322"/>
      </left>
      <right/>
      <top/>
      <bottom style="thin">
        <color theme="3" tint="0.39991454817346722"/>
      </bottom>
      <diagonal/>
    </border>
    <border>
      <left/>
      <right/>
      <top style="thin">
        <color indexed="64"/>
      </top>
      <bottom/>
      <diagonal/>
    </border>
    <border>
      <left style="thin">
        <color theme="3" tint="0.39994506668294322"/>
      </left>
      <right style="thin">
        <color theme="3" tint="0.39994506668294322"/>
      </right>
      <top/>
      <bottom style="thin">
        <color indexed="64"/>
      </bottom>
      <diagonal/>
    </border>
  </borders>
  <cellStyleXfs count="8">
    <xf numFmtId="0" fontId="0" fillId="0" borderId="0"/>
    <xf numFmtId="43" fontId="6" fillId="0" borderId="0" applyFont="0" applyFill="0" applyBorder="0" applyAlignment="0" applyProtection="0"/>
    <xf numFmtId="0" fontId="6" fillId="0" borderId="0"/>
    <xf numFmtId="0" fontId="6" fillId="0" borderId="0"/>
    <xf numFmtId="0" fontId="4" fillId="0" borderId="0"/>
    <xf numFmtId="43" fontId="4" fillId="0" borderId="0" applyFont="0" applyFill="0" applyBorder="0" applyAlignment="0" applyProtection="0"/>
    <xf numFmtId="0" fontId="2" fillId="0" borderId="0"/>
    <xf numFmtId="43" fontId="58" fillId="0" borderId="0" applyFont="0" applyFill="0" applyBorder="0" applyAlignment="0" applyProtection="0"/>
  </cellStyleXfs>
  <cellXfs count="688">
    <xf numFmtId="0" fontId="0" fillId="0" borderId="0" xfId="0"/>
    <xf numFmtId="0" fontId="4" fillId="0" borderId="0" xfId="4"/>
    <xf numFmtId="0" fontId="7" fillId="0" borderId="0" xfId="4" applyFont="1"/>
    <xf numFmtId="0" fontId="8" fillId="3" borderId="0" xfId="0" applyFont="1" applyFill="1" applyBorder="1"/>
    <xf numFmtId="0" fontId="9" fillId="4" borderId="0" xfId="0" applyFont="1" applyFill="1" applyBorder="1" applyAlignment="1">
      <alignment horizontal="center"/>
    </xf>
    <xf numFmtId="0" fontId="10" fillId="0" borderId="0" xfId="0" applyFont="1"/>
    <xf numFmtId="0" fontId="9" fillId="4" borderId="11" xfId="0" applyFont="1" applyFill="1" applyBorder="1" applyAlignment="1">
      <alignment horizontal="left"/>
    </xf>
    <xf numFmtId="0" fontId="10" fillId="10" borderId="0" xfId="0" applyFont="1" applyFill="1" applyBorder="1" applyProtection="1">
      <protection locked="0"/>
    </xf>
    <xf numFmtId="0" fontId="6" fillId="0" borderId="0" xfId="2" applyFont="1"/>
    <xf numFmtId="0" fontId="9" fillId="11" borderId="5" xfId="2" applyFont="1" applyFill="1" applyBorder="1" applyAlignment="1">
      <alignment horizontal="center" textRotation="90" wrapText="1"/>
    </xf>
    <xf numFmtId="0" fontId="9" fillId="11" borderId="5" xfId="2" applyFont="1" applyFill="1" applyBorder="1" applyAlignment="1">
      <alignment horizontal="center" vertical="center" wrapText="1"/>
    </xf>
    <xf numFmtId="0" fontId="9" fillId="11" borderId="5" xfId="2" applyFont="1" applyFill="1" applyBorder="1" applyAlignment="1">
      <alignment horizontal="center" vertical="center"/>
    </xf>
    <xf numFmtId="0" fontId="12" fillId="2" borderId="7" xfId="2" applyFont="1" applyFill="1" applyBorder="1"/>
    <xf numFmtId="0" fontId="11" fillId="2" borderId="7" xfId="2" applyFont="1" applyFill="1" applyBorder="1" applyAlignment="1">
      <alignment horizontal="left" vertical="top" wrapText="1"/>
    </xf>
    <xf numFmtId="0" fontId="11" fillId="2" borderId="7" xfId="2" applyFont="1" applyFill="1" applyBorder="1" applyAlignment="1">
      <alignment horizontal="center" vertical="top" wrapText="1"/>
    </xf>
    <xf numFmtId="0" fontId="11" fillId="2" borderId="7" xfId="2" applyFont="1" applyFill="1" applyBorder="1" applyAlignment="1">
      <alignment vertical="top" wrapText="1"/>
    </xf>
    <xf numFmtId="4" fontId="11" fillId="2" borderId="7" xfId="2" applyNumberFormat="1" applyFont="1" applyFill="1" applyBorder="1" applyAlignment="1">
      <alignment vertical="top" wrapText="1"/>
    </xf>
    <xf numFmtId="0" fontId="12" fillId="2" borderId="7" xfId="2" applyFont="1" applyFill="1" applyBorder="1" applyAlignment="1">
      <alignment horizontal="left" vertical="top" wrapText="1"/>
    </xf>
    <xf numFmtId="0" fontId="12" fillId="2" borderId="7" xfId="2" applyFont="1" applyFill="1" applyBorder="1" applyAlignment="1">
      <alignment horizontal="center" vertical="top" wrapText="1"/>
    </xf>
    <xf numFmtId="0" fontId="12" fillId="2" borderId="7" xfId="2" applyFont="1" applyFill="1" applyBorder="1" applyAlignment="1">
      <alignment vertical="top" wrapText="1"/>
    </xf>
    <xf numFmtId="4" fontId="11" fillId="2" borderId="7" xfId="2" applyNumberFormat="1" applyFont="1" applyFill="1" applyBorder="1" applyAlignment="1" applyProtection="1">
      <alignment vertical="top" wrapText="1"/>
    </xf>
    <xf numFmtId="0" fontId="12" fillId="2" borderId="13" xfId="2" applyFont="1" applyFill="1" applyBorder="1" applyAlignment="1">
      <alignment horizontal="center" vertical="top" wrapText="1"/>
    </xf>
    <xf numFmtId="0" fontId="12" fillId="2" borderId="13" xfId="2" applyFont="1" applyFill="1" applyBorder="1" applyAlignment="1">
      <alignment horizontal="left" vertical="top" wrapText="1"/>
    </xf>
    <xf numFmtId="0" fontId="12" fillId="2" borderId="13" xfId="2" applyFont="1" applyFill="1" applyBorder="1" applyAlignment="1">
      <alignment vertical="top" wrapText="1"/>
    </xf>
    <xf numFmtId="0" fontId="11" fillId="6" borderId="6" xfId="2" applyFont="1" applyFill="1" applyBorder="1" applyAlignment="1">
      <alignment horizontal="left" vertical="top" wrapText="1"/>
    </xf>
    <xf numFmtId="0" fontId="11" fillId="6" borderId="6" xfId="2" applyFont="1" applyFill="1" applyBorder="1" applyAlignment="1">
      <alignment horizontal="center" vertical="top" wrapText="1"/>
    </xf>
    <xf numFmtId="0" fontId="11" fillId="6" borderId="6" xfId="2" applyFont="1" applyFill="1" applyBorder="1" applyAlignment="1">
      <alignment vertical="top" wrapText="1"/>
    </xf>
    <xf numFmtId="4" fontId="11" fillId="6" borderId="6" xfId="2" applyNumberFormat="1" applyFont="1" applyFill="1" applyBorder="1" applyAlignment="1">
      <alignment vertical="top" wrapText="1"/>
    </xf>
    <xf numFmtId="0" fontId="11" fillId="6" borderId="7" xfId="2" applyFont="1" applyFill="1" applyBorder="1" applyAlignment="1">
      <alignment horizontal="left" vertical="top" wrapText="1"/>
    </xf>
    <xf numFmtId="0" fontId="11" fillId="6" borderId="7" xfId="2" applyFont="1" applyFill="1" applyBorder="1" applyAlignment="1">
      <alignment horizontal="center" vertical="top" wrapText="1"/>
    </xf>
    <xf numFmtId="0" fontId="11" fillId="6" borderId="7" xfId="2" applyFont="1" applyFill="1" applyBorder="1" applyAlignment="1">
      <alignment vertical="top" wrapText="1"/>
    </xf>
    <xf numFmtId="4" fontId="11" fillId="6" borderId="7" xfId="2" applyNumberFormat="1" applyFont="1" applyFill="1" applyBorder="1" applyAlignment="1">
      <alignment vertical="top" wrapText="1"/>
    </xf>
    <xf numFmtId="0" fontId="10" fillId="11" borderId="5" xfId="2" applyFont="1" applyFill="1" applyBorder="1" applyAlignment="1">
      <alignment vertical="top" wrapText="1"/>
    </xf>
    <xf numFmtId="0" fontId="9" fillId="11" borderId="5" xfId="2" applyFont="1" applyFill="1" applyBorder="1" applyAlignment="1">
      <alignment vertical="top" wrapText="1"/>
    </xf>
    <xf numFmtId="4" fontId="9" fillId="11" borderId="5" xfId="2" applyNumberFormat="1" applyFont="1" applyFill="1" applyBorder="1" applyAlignment="1" applyProtection="1">
      <alignment vertical="top" wrapText="1"/>
    </xf>
    <xf numFmtId="0" fontId="9" fillId="10" borderId="11" xfId="0" applyFont="1" applyFill="1" applyBorder="1" applyAlignment="1" applyProtection="1">
      <protection locked="0"/>
    </xf>
    <xf numFmtId="0" fontId="9" fillId="10" borderId="0" xfId="0" applyFont="1" applyFill="1" applyBorder="1" applyAlignment="1" applyProtection="1">
      <protection locked="0"/>
    </xf>
    <xf numFmtId="0" fontId="13" fillId="12" borderId="0" xfId="0" applyFont="1" applyFill="1" applyBorder="1" applyAlignment="1" applyProtection="1">
      <protection locked="0"/>
    </xf>
    <xf numFmtId="0" fontId="14" fillId="5" borderId="5" xfId="0" applyFont="1" applyFill="1" applyBorder="1" applyAlignment="1">
      <alignment horizontal="center" vertical="center" wrapText="1"/>
    </xf>
    <xf numFmtId="0" fontId="15" fillId="12" borderId="11" xfId="0" applyFont="1" applyFill="1" applyBorder="1" applyAlignment="1" applyProtection="1">
      <alignment horizontal="left"/>
      <protection locked="0"/>
    </xf>
    <xf numFmtId="0" fontId="16" fillId="12" borderId="0" xfId="0" applyFont="1" applyFill="1" applyBorder="1" applyAlignment="1"/>
    <xf numFmtId="0" fontId="16" fillId="12" borderId="12" xfId="0" applyFont="1" applyFill="1" applyBorder="1" applyAlignment="1"/>
    <xf numFmtId="0" fontId="13" fillId="12" borderId="11" xfId="0" applyFont="1" applyFill="1" applyBorder="1" applyAlignment="1" applyProtection="1">
      <protection locked="0"/>
    </xf>
    <xf numFmtId="0" fontId="13" fillId="12" borderId="12" xfId="0" applyFont="1" applyFill="1" applyBorder="1" applyAlignment="1" applyProtection="1">
      <protection locked="0"/>
    </xf>
    <xf numFmtId="0" fontId="17" fillId="9" borderId="7" xfId="0" applyFont="1" applyFill="1" applyBorder="1" applyAlignment="1" applyProtection="1">
      <alignment vertical="top"/>
    </xf>
    <xf numFmtId="0" fontId="18" fillId="9" borderId="7" xfId="2" applyFont="1" applyFill="1" applyBorder="1" applyAlignment="1" applyProtection="1">
      <alignment vertical="top"/>
    </xf>
    <xf numFmtId="164" fontId="18" fillId="9" borderId="7" xfId="1" applyNumberFormat="1" applyFont="1" applyFill="1" applyBorder="1" applyAlignment="1" applyProtection="1">
      <alignment vertical="top"/>
      <protection locked="0"/>
    </xf>
    <xf numFmtId="0" fontId="19" fillId="9" borderId="7" xfId="2" applyFont="1" applyFill="1" applyBorder="1" applyAlignment="1" applyProtection="1">
      <alignment vertical="top"/>
    </xf>
    <xf numFmtId="0" fontId="18" fillId="9" borderId="7" xfId="2" applyFont="1" applyFill="1" applyBorder="1" applyAlignment="1" applyProtection="1">
      <alignment horizontal="center" vertical="top"/>
    </xf>
    <xf numFmtId="0" fontId="18" fillId="9" borderId="7" xfId="0" applyFont="1" applyFill="1" applyBorder="1" applyAlignment="1" applyProtection="1">
      <alignment vertical="top"/>
    </xf>
    <xf numFmtId="0" fontId="18" fillId="9" borderId="7" xfId="0" applyFont="1" applyFill="1" applyBorder="1" applyAlignment="1" applyProtection="1">
      <alignment vertical="top"/>
      <protection locked="0"/>
    </xf>
    <xf numFmtId="0" fontId="18" fillId="9" borderId="7" xfId="0" applyFont="1" applyFill="1" applyBorder="1" applyAlignment="1" applyProtection="1">
      <alignment vertical="top" wrapText="1"/>
    </xf>
    <xf numFmtId="0" fontId="17" fillId="9" borderId="7" xfId="2" applyFont="1" applyFill="1" applyBorder="1" applyAlignment="1" applyProtection="1">
      <alignment vertical="top"/>
    </xf>
    <xf numFmtId="0" fontId="19" fillId="9" borderId="7" xfId="2" applyFont="1" applyFill="1" applyBorder="1" applyProtection="1"/>
    <xf numFmtId="0" fontId="18" fillId="9" borderId="7" xfId="0" applyFont="1" applyFill="1" applyBorder="1" applyProtection="1"/>
    <xf numFmtId="0" fontId="20" fillId="9" borderId="7" xfId="2" applyFont="1" applyFill="1" applyBorder="1" applyAlignment="1" applyProtection="1">
      <alignment vertical="top"/>
    </xf>
    <xf numFmtId="0" fontId="17" fillId="9" borderId="7" xfId="2" applyFont="1" applyFill="1" applyBorder="1" applyAlignment="1" applyProtection="1">
      <alignment horizontal="center" vertical="top"/>
    </xf>
    <xf numFmtId="164" fontId="17" fillId="9" borderId="7" xfId="1" applyNumberFormat="1" applyFont="1" applyFill="1" applyBorder="1" applyAlignment="1" applyProtection="1">
      <alignment vertical="top"/>
      <protection locked="0"/>
    </xf>
    <xf numFmtId="0" fontId="20" fillId="9" borderId="7" xfId="2" applyFont="1" applyFill="1" applyBorder="1" applyProtection="1"/>
    <xf numFmtId="0" fontId="17" fillId="9" borderId="7" xfId="0" applyFont="1" applyFill="1" applyBorder="1" applyProtection="1"/>
    <xf numFmtId="0" fontId="18" fillId="9" borderId="7" xfId="0" applyFont="1" applyFill="1" applyBorder="1" applyAlignment="1" applyProtection="1">
      <alignment wrapText="1"/>
    </xf>
    <xf numFmtId="0" fontId="18" fillId="9" borderId="7" xfId="2" applyFont="1" applyFill="1" applyBorder="1" applyAlignment="1" applyProtection="1">
      <alignment vertical="top" wrapText="1"/>
    </xf>
    <xf numFmtId="164" fontId="17" fillId="9" borderId="7" xfId="1" applyNumberFormat="1" applyFont="1" applyFill="1" applyBorder="1" applyAlignment="1" applyProtection="1">
      <alignment vertical="top"/>
    </xf>
    <xf numFmtId="0" fontId="19" fillId="9" borderId="7" xfId="2" applyFont="1" applyFill="1" applyBorder="1" applyAlignment="1" applyProtection="1">
      <alignment horizontal="center" vertical="center"/>
    </xf>
    <xf numFmtId="0" fontId="18" fillId="9" borderId="7" xfId="2" applyFont="1" applyFill="1" applyBorder="1" applyAlignment="1" applyProtection="1">
      <alignment horizontal="center" vertical="center"/>
    </xf>
    <xf numFmtId="0" fontId="17" fillId="9" borderId="7" xfId="2" applyFont="1" applyFill="1" applyBorder="1" applyAlignment="1" applyProtection="1">
      <alignment vertical="top" wrapText="1"/>
    </xf>
    <xf numFmtId="0" fontId="17" fillId="9" borderId="7" xfId="0" applyFont="1" applyFill="1" applyBorder="1" applyAlignment="1" applyProtection="1">
      <alignment vertical="top" wrapText="1"/>
    </xf>
    <xf numFmtId="0" fontId="19" fillId="9" borderId="7" xfId="2" applyFont="1" applyFill="1" applyBorder="1" applyAlignment="1" applyProtection="1">
      <alignment vertical="top"/>
      <protection locked="0"/>
    </xf>
    <xf numFmtId="0" fontId="18" fillId="9" borderId="7" xfId="2" applyFont="1" applyFill="1" applyBorder="1" applyAlignment="1" applyProtection="1">
      <alignment horizontal="center" vertical="top"/>
      <protection locked="0"/>
    </xf>
    <xf numFmtId="0" fontId="18" fillId="9" borderId="7" xfId="0" applyFont="1" applyFill="1" applyBorder="1" applyAlignment="1" applyProtection="1">
      <alignment vertical="top" wrapText="1"/>
      <protection locked="0"/>
    </xf>
    <xf numFmtId="164" fontId="17" fillId="9" borderId="7" xfId="1" applyNumberFormat="1" applyFont="1" applyFill="1" applyBorder="1" applyAlignment="1" applyProtection="1">
      <alignment vertical="top"/>
      <protection hidden="1"/>
    </xf>
    <xf numFmtId="0" fontId="20" fillId="13" borderId="6" xfId="2" applyFont="1" applyFill="1" applyBorder="1" applyAlignment="1" applyProtection="1">
      <alignment vertical="top"/>
    </xf>
    <xf numFmtId="0" fontId="17" fillId="13" borderId="6" xfId="2" applyFont="1" applyFill="1" applyBorder="1" applyAlignment="1" applyProtection="1">
      <alignment horizontal="center" vertical="top"/>
    </xf>
    <xf numFmtId="0" fontId="17" fillId="13" borderId="6" xfId="2" applyFont="1" applyFill="1" applyBorder="1" applyAlignment="1" applyProtection="1">
      <alignment vertical="top"/>
    </xf>
    <xf numFmtId="164" fontId="17" fillId="13" borderId="6" xfId="1" applyNumberFormat="1" applyFont="1" applyFill="1" applyBorder="1" applyAlignment="1" applyProtection="1">
      <alignment vertical="top"/>
      <protection hidden="1"/>
    </xf>
    <xf numFmtId="0" fontId="17" fillId="14" borderId="7" xfId="2" applyFont="1" applyFill="1" applyBorder="1" applyAlignment="1" applyProtection="1">
      <alignment horizontal="center" vertical="top"/>
    </xf>
    <xf numFmtId="164" fontId="17" fillId="14" borderId="7" xfId="1" applyNumberFormat="1" applyFont="1" applyFill="1" applyBorder="1" applyAlignment="1" applyProtection="1">
      <alignment vertical="top"/>
      <protection hidden="1"/>
    </xf>
    <xf numFmtId="0" fontId="20" fillId="14" borderId="7" xfId="2" applyFont="1" applyFill="1" applyBorder="1" applyAlignment="1" applyProtection="1">
      <alignment vertical="top"/>
    </xf>
    <xf numFmtId="0" fontId="17" fillId="14" borderId="7" xfId="0" applyFont="1" applyFill="1" applyBorder="1" applyAlignment="1" applyProtection="1">
      <alignment vertical="top"/>
    </xf>
    <xf numFmtId="0" fontId="20" fillId="15" borderId="7" xfId="2" applyFont="1" applyFill="1" applyBorder="1" applyAlignment="1" applyProtection="1"/>
    <xf numFmtId="0" fontId="17" fillId="15" borderId="7" xfId="2" applyFont="1" applyFill="1" applyBorder="1" applyAlignment="1" applyProtection="1">
      <alignment horizontal="center"/>
    </xf>
    <xf numFmtId="0" fontId="17" fillId="15" borderId="7" xfId="2" applyFont="1" applyFill="1" applyBorder="1" applyAlignment="1" applyProtection="1">
      <alignment horizontal="center" vertical="top"/>
    </xf>
    <xf numFmtId="0" fontId="17" fillId="15" borderId="7" xfId="0" applyFont="1" applyFill="1" applyBorder="1" applyProtection="1"/>
    <xf numFmtId="164" fontId="17" fillId="15" borderId="7" xfId="1" applyNumberFormat="1" applyFont="1" applyFill="1" applyBorder="1" applyAlignment="1" applyProtection="1">
      <alignment vertical="top"/>
      <protection hidden="1"/>
    </xf>
    <xf numFmtId="0" fontId="13" fillId="11" borderId="11" xfId="0" applyFont="1" applyFill="1" applyBorder="1" applyAlignment="1">
      <alignment horizontal="left"/>
    </xf>
    <xf numFmtId="0" fontId="8" fillId="11" borderId="0" xfId="0" applyFont="1" applyFill="1" applyBorder="1"/>
    <xf numFmtId="0" fontId="5" fillId="11" borderId="0" xfId="0" applyFont="1" applyFill="1" applyBorder="1"/>
    <xf numFmtId="0" fontId="5" fillId="11" borderId="0" xfId="4" applyFont="1" applyFill="1" applyBorder="1"/>
    <xf numFmtId="4" fontId="13" fillId="11" borderId="1" xfId="0" applyNumberFormat="1" applyFont="1" applyFill="1" applyBorder="1"/>
    <xf numFmtId="4" fontId="8" fillId="11" borderId="0" xfId="0" applyNumberFormat="1" applyFont="1" applyFill="1" applyBorder="1" applyProtection="1">
      <protection locked="0"/>
    </xf>
    <xf numFmtId="0" fontId="4" fillId="11" borderId="12" xfId="4" applyFont="1" applyFill="1" applyBorder="1"/>
    <xf numFmtId="4" fontId="11" fillId="3" borderId="7" xfId="2" applyNumberFormat="1" applyFont="1" applyFill="1" applyBorder="1" applyAlignment="1">
      <alignment vertical="top" wrapText="1"/>
    </xf>
    <xf numFmtId="4" fontId="12" fillId="3" borderId="7" xfId="2" applyNumberFormat="1" applyFont="1" applyFill="1" applyBorder="1" applyAlignment="1" applyProtection="1">
      <alignment horizontal="right" vertical="top" wrapText="1"/>
    </xf>
    <xf numFmtId="4" fontId="11" fillId="3" borderId="7" xfId="2" applyNumberFormat="1" applyFont="1" applyFill="1" applyBorder="1" applyAlignment="1" applyProtection="1">
      <alignment vertical="top" wrapText="1"/>
    </xf>
    <xf numFmtId="4" fontId="12" fillId="3" borderId="13" xfId="2" applyNumberFormat="1" applyFont="1" applyFill="1" applyBorder="1" applyAlignment="1" applyProtection="1">
      <alignment horizontal="right" vertical="top" wrapText="1"/>
    </xf>
    <xf numFmtId="4" fontId="8" fillId="3" borderId="0" xfId="0" applyNumberFormat="1" applyFont="1" applyFill="1" applyBorder="1" applyProtection="1">
      <protection locked="0"/>
    </xf>
    <xf numFmtId="0" fontId="8" fillId="3" borderId="11" xfId="0" applyFont="1" applyFill="1" applyBorder="1" applyAlignment="1">
      <alignment horizontal="left"/>
    </xf>
    <xf numFmtId="0" fontId="5" fillId="3" borderId="0" xfId="0" applyFont="1" applyFill="1" applyBorder="1"/>
    <xf numFmtId="0" fontId="5" fillId="3" borderId="0" xfId="4" applyFont="1" applyFill="1" applyBorder="1"/>
    <xf numFmtId="0" fontId="4" fillId="3" borderId="12" xfId="4" applyFont="1" applyFill="1" applyBorder="1"/>
    <xf numFmtId="0" fontId="8" fillId="3" borderId="11" xfId="2" applyFont="1" applyFill="1" applyBorder="1" applyAlignment="1">
      <alignment horizontal="left" indent="2"/>
    </xf>
    <xf numFmtId="0" fontId="19" fillId="9" borderId="15" xfId="2" applyFont="1" applyFill="1" applyBorder="1" applyAlignment="1" applyProtection="1">
      <alignment vertical="top"/>
    </xf>
    <xf numFmtId="0" fontId="18" fillId="9" borderId="15" xfId="2" applyFont="1" applyFill="1" applyBorder="1" applyAlignment="1" applyProtection="1">
      <alignment horizontal="center" vertical="top"/>
    </xf>
    <xf numFmtId="0" fontId="18" fillId="9" borderId="15" xfId="0" applyFont="1" applyFill="1" applyBorder="1" applyAlignment="1" applyProtection="1">
      <alignment vertical="top" wrapText="1"/>
    </xf>
    <xf numFmtId="164" fontId="18" fillId="9" borderId="15" xfId="1" applyNumberFormat="1" applyFont="1" applyFill="1" applyBorder="1" applyAlignment="1" applyProtection="1">
      <alignment vertical="top"/>
      <protection locked="0"/>
    </xf>
    <xf numFmtId="0" fontId="19" fillId="9" borderId="15" xfId="2" applyFont="1" applyFill="1" applyBorder="1" applyProtection="1"/>
    <xf numFmtId="0" fontId="18" fillId="9" borderId="15" xfId="0" applyFont="1" applyFill="1" applyBorder="1" applyProtection="1"/>
    <xf numFmtId="0" fontId="18" fillId="9" borderId="15" xfId="2" applyFont="1" applyFill="1" applyBorder="1" applyAlignment="1" applyProtection="1">
      <alignment vertical="top"/>
    </xf>
    <xf numFmtId="0" fontId="20" fillId="9" borderId="15" xfId="2" applyFont="1" applyFill="1" applyBorder="1" applyAlignment="1" applyProtection="1">
      <alignment vertical="top"/>
    </xf>
    <xf numFmtId="0" fontId="17" fillId="9" borderId="15" xfId="2" applyFont="1" applyFill="1" applyBorder="1" applyAlignment="1" applyProtection="1">
      <alignment horizontal="center" vertical="top"/>
    </xf>
    <xf numFmtId="0" fontId="17" fillId="9" borderId="15" xfId="0" applyFont="1" applyFill="1" applyBorder="1" applyAlignment="1" applyProtection="1">
      <alignment vertical="top" wrapText="1"/>
    </xf>
    <xf numFmtId="0" fontId="18" fillId="9" borderId="15" xfId="0" applyFont="1" applyFill="1" applyBorder="1" applyAlignment="1" applyProtection="1">
      <alignment vertical="top"/>
    </xf>
    <xf numFmtId="0" fontId="20" fillId="9" borderId="15" xfId="2" applyFont="1" applyFill="1" applyBorder="1" applyProtection="1"/>
    <xf numFmtId="164" fontId="17" fillId="9" borderId="15" xfId="1" applyNumberFormat="1" applyFont="1" applyFill="1" applyBorder="1" applyAlignment="1" applyProtection="1">
      <alignment vertical="top"/>
      <protection hidden="1"/>
    </xf>
    <xf numFmtId="0" fontId="17" fillId="9" borderId="15" xfId="2" applyFont="1" applyFill="1" applyBorder="1" applyAlignment="1" applyProtection="1">
      <alignment vertical="top"/>
    </xf>
    <xf numFmtId="0" fontId="0" fillId="9" borderId="0" xfId="0" applyFill="1"/>
    <xf numFmtId="0" fontId="24" fillId="9" borderId="0" xfId="0" applyFont="1" applyFill="1"/>
    <xf numFmtId="0" fontId="25" fillId="9" borderId="0" xfId="0" applyFont="1" applyFill="1"/>
    <xf numFmtId="4" fontId="8" fillId="3" borderId="0" xfId="0" applyNumberFormat="1" applyFont="1" applyFill="1" applyBorder="1" applyProtection="1"/>
    <xf numFmtId="4" fontId="8" fillId="3" borderId="2" xfId="0" applyNumberFormat="1" applyFont="1" applyFill="1" applyBorder="1" applyProtection="1"/>
    <xf numFmtId="0" fontId="6" fillId="9" borderId="0" xfId="2" applyFont="1" applyFill="1" applyProtection="1">
      <protection locked="0"/>
    </xf>
    <xf numFmtId="0" fontId="6" fillId="9" borderId="0" xfId="2" applyFont="1" applyFill="1"/>
    <xf numFmtId="0" fontId="4" fillId="9" borderId="0" xfId="4" applyFill="1"/>
    <xf numFmtId="0" fontId="7" fillId="9" borderId="0" xfId="4" applyFont="1" applyFill="1"/>
    <xf numFmtId="49" fontId="31" fillId="17" borderId="18" xfId="4" applyNumberFormat="1" applyFont="1" applyFill="1" applyBorder="1" applyAlignment="1">
      <alignment horizontal="left" vertical="center" wrapText="1"/>
    </xf>
    <xf numFmtId="49" fontId="31" fillId="17" borderId="18" xfId="4" applyNumberFormat="1" applyFont="1" applyFill="1" applyBorder="1" applyAlignment="1">
      <alignment horizontal="center" vertical="center" wrapText="1"/>
    </xf>
    <xf numFmtId="49" fontId="31" fillId="17" borderId="17" xfId="4" applyNumberFormat="1" applyFont="1" applyFill="1" applyBorder="1" applyAlignment="1">
      <alignment horizontal="center" vertical="center" wrapText="1"/>
    </xf>
    <xf numFmtId="0" fontId="32" fillId="0" borderId="18" xfId="4" applyFont="1" applyBorder="1" applyAlignment="1">
      <alignment horizontal="center" vertical="center" wrapText="1"/>
    </xf>
    <xf numFmtId="0" fontId="4" fillId="0" borderId="0" xfId="4" applyAlignment="1">
      <alignment horizontal="center" vertical="center" wrapText="1"/>
    </xf>
    <xf numFmtId="15" fontId="33" fillId="0" borderId="18" xfId="4" applyNumberFormat="1" applyFont="1" applyBorder="1" applyAlignment="1">
      <alignment horizontal="left" vertical="center" wrapText="1"/>
    </xf>
    <xf numFmtId="49" fontId="33" fillId="0" borderId="18" xfId="4" applyNumberFormat="1" applyFont="1" applyBorder="1" applyAlignment="1">
      <alignment horizontal="left" vertical="center" wrapText="1"/>
    </xf>
    <xf numFmtId="49" fontId="33" fillId="0" borderId="18" xfId="4" applyNumberFormat="1" applyFont="1" applyBorder="1" applyAlignment="1">
      <alignment horizontal="center" vertical="center" wrapText="1"/>
    </xf>
    <xf numFmtId="43" fontId="33" fillId="0" borderId="17" xfId="5" applyFont="1" applyBorder="1" applyAlignment="1">
      <alignment horizontal="right" vertical="center" wrapText="1"/>
    </xf>
    <xf numFmtId="0" fontId="32" fillId="0" borderId="18" xfId="4" applyFont="1" applyBorder="1" applyAlignment="1">
      <alignment horizontal="left" vertical="center" wrapText="1"/>
    </xf>
    <xf numFmtId="0" fontId="4" fillId="0" borderId="0" xfId="4" applyAlignment="1">
      <alignment vertical="center" wrapText="1"/>
    </xf>
    <xf numFmtId="49" fontId="33" fillId="18" borderId="18" xfId="4" applyNumberFormat="1" applyFont="1" applyFill="1" applyBorder="1" applyAlignment="1">
      <alignment horizontal="left" vertical="center" wrapText="1"/>
    </xf>
    <xf numFmtId="49" fontId="33" fillId="18" borderId="18" xfId="4" applyNumberFormat="1" applyFont="1" applyFill="1" applyBorder="1" applyAlignment="1">
      <alignment horizontal="center" vertical="center" wrapText="1"/>
    </xf>
    <xf numFmtId="43" fontId="33" fillId="18" borderId="17" xfId="5" applyFont="1" applyFill="1" applyBorder="1" applyAlignment="1">
      <alignment horizontal="right" vertical="center" wrapText="1"/>
    </xf>
    <xf numFmtId="0" fontId="32" fillId="18" borderId="18" xfId="4" applyFont="1" applyFill="1" applyBorder="1" applyAlignment="1">
      <alignment vertical="center" wrapText="1"/>
    </xf>
    <xf numFmtId="15" fontId="33" fillId="19" borderId="18" xfId="4" applyNumberFormat="1" applyFont="1" applyFill="1" applyBorder="1" applyAlignment="1">
      <alignment horizontal="left" vertical="center" wrapText="1"/>
    </xf>
    <xf numFmtId="49" fontId="33" fillId="19" borderId="18" xfId="4" applyNumberFormat="1" applyFont="1" applyFill="1" applyBorder="1" applyAlignment="1">
      <alignment horizontal="left" vertical="center" wrapText="1"/>
    </xf>
    <xf numFmtId="49" fontId="33" fillId="19" borderId="18" xfId="4" applyNumberFormat="1" applyFont="1" applyFill="1" applyBorder="1" applyAlignment="1">
      <alignment horizontal="center" vertical="center" wrapText="1"/>
    </xf>
    <xf numFmtId="43" fontId="33" fillId="19" borderId="17" xfId="5" applyFont="1" applyFill="1" applyBorder="1" applyAlignment="1">
      <alignment horizontal="right" vertical="center" wrapText="1"/>
    </xf>
    <xf numFmtId="0" fontId="32" fillId="19" borderId="18" xfId="4" applyFont="1" applyFill="1" applyBorder="1" applyAlignment="1">
      <alignment vertical="center" wrapText="1"/>
    </xf>
    <xf numFmtId="15" fontId="33" fillId="13" borderId="18" xfId="4" applyNumberFormat="1" applyFont="1" applyFill="1" applyBorder="1" applyAlignment="1">
      <alignment horizontal="left" vertical="center" wrapText="1"/>
    </xf>
    <xf numFmtId="49" fontId="33" fillId="13" borderId="18" xfId="4" applyNumberFormat="1" applyFont="1" applyFill="1" applyBorder="1" applyAlignment="1">
      <alignment horizontal="left" vertical="center" wrapText="1"/>
    </xf>
    <xf numFmtId="49" fontId="33" fillId="13" borderId="18" xfId="4" applyNumberFormat="1" applyFont="1" applyFill="1" applyBorder="1" applyAlignment="1">
      <alignment horizontal="center" vertical="center" wrapText="1"/>
    </xf>
    <xf numFmtId="43" fontId="33" fillId="13" borderId="17" xfId="5" applyFont="1" applyFill="1" applyBorder="1" applyAlignment="1">
      <alignment horizontal="right" vertical="center" wrapText="1"/>
    </xf>
    <xf numFmtId="0" fontId="32" fillId="13" borderId="18" xfId="4" applyFont="1" applyFill="1" applyBorder="1" applyAlignment="1">
      <alignment horizontal="left" vertical="center" wrapText="1"/>
    </xf>
    <xf numFmtId="15" fontId="33" fillId="20" borderId="18" xfId="4" applyNumberFormat="1" applyFont="1" applyFill="1" applyBorder="1" applyAlignment="1">
      <alignment horizontal="left" vertical="center" wrapText="1"/>
    </xf>
    <xf numFmtId="49" fontId="33" fillId="20" borderId="18" xfId="4" applyNumberFormat="1" applyFont="1" applyFill="1" applyBorder="1" applyAlignment="1">
      <alignment horizontal="left" vertical="center" wrapText="1"/>
    </xf>
    <xf numFmtId="49" fontId="33" fillId="20" borderId="18" xfId="4" applyNumberFormat="1" applyFont="1" applyFill="1" applyBorder="1" applyAlignment="1">
      <alignment horizontal="center" vertical="center" wrapText="1"/>
    </xf>
    <xf numFmtId="43" fontId="33" fillId="20" borderId="17" xfId="5" applyFont="1" applyFill="1" applyBorder="1" applyAlignment="1">
      <alignment horizontal="right" vertical="center" wrapText="1"/>
    </xf>
    <xf numFmtId="0" fontId="32" fillId="20" borderId="18" xfId="4" applyFont="1" applyFill="1" applyBorder="1" applyAlignment="1">
      <alignment vertical="center" wrapText="1"/>
    </xf>
    <xf numFmtId="15" fontId="33" fillId="21" borderId="18" xfId="4" applyNumberFormat="1" applyFont="1" applyFill="1" applyBorder="1" applyAlignment="1">
      <alignment horizontal="left" vertical="center" wrapText="1"/>
    </xf>
    <xf numFmtId="49" fontId="33" fillId="21" borderId="18" xfId="4" applyNumberFormat="1" applyFont="1" applyFill="1" applyBorder="1" applyAlignment="1">
      <alignment horizontal="left" vertical="center" wrapText="1"/>
    </xf>
    <xf numFmtId="49" fontId="33" fillId="21" borderId="18" xfId="4" applyNumberFormat="1" applyFont="1" applyFill="1" applyBorder="1" applyAlignment="1">
      <alignment horizontal="center" vertical="center" wrapText="1"/>
    </xf>
    <xf numFmtId="43" fontId="33" fillId="21" borderId="17" xfId="5" applyFont="1" applyFill="1" applyBorder="1" applyAlignment="1">
      <alignment horizontal="right" vertical="center" wrapText="1"/>
    </xf>
    <xf numFmtId="0" fontId="32" fillId="21" borderId="18" xfId="4" applyFont="1" applyFill="1" applyBorder="1" applyAlignment="1">
      <alignment horizontal="left" vertical="center" wrapText="1"/>
    </xf>
    <xf numFmtId="15" fontId="33" fillId="22" borderId="18" xfId="4" applyNumberFormat="1" applyFont="1" applyFill="1" applyBorder="1" applyAlignment="1">
      <alignment horizontal="left" vertical="center" wrapText="1"/>
    </xf>
    <xf numFmtId="49" fontId="33" fillId="22" borderId="18" xfId="4" applyNumberFormat="1" applyFont="1" applyFill="1" applyBorder="1" applyAlignment="1">
      <alignment horizontal="left" vertical="center" wrapText="1"/>
    </xf>
    <xf numFmtId="49" fontId="33" fillId="22" borderId="18" xfId="4" applyNumberFormat="1" applyFont="1" applyFill="1" applyBorder="1" applyAlignment="1">
      <alignment horizontal="center" vertical="center" wrapText="1"/>
    </xf>
    <xf numFmtId="43" fontId="33" fillId="22" borderId="17" xfId="5" applyFont="1" applyFill="1" applyBorder="1" applyAlignment="1">
      <alignment horizontal="right" vertical="center" wrapText="1"/>
    </xf>
    <xf numFmtId="0" fontId="32" fillId="22" borderId="18" xfId="4" applyFont="1" applyFill="1" applyBorder="1" applyAlignment="1">
      <alignment horizontal="left" vertical="center" wrapText="1"/>
    </xf>
    <xf numFmtId="15" fontId="33" fillId="23" borderId="18" xfId="4" applyNumberFormat="1" applyFont="1" applyFill="1" applyBorder="1" applyAlignment="1">
      <alignment horizontal="left" vertical="center" wrapText="1"/>
    </xf>
    <xf numFmtId="49" fontId="33" fillId="23" borderId="18" xfId="4" applyNumberFormat="1" applyFont="1" applyFill="1" applyBorder="1" applyAlignment="1">
      <alignment horizontal="left" vertical="center" wrapText="1"/>
    </xf>
    <xf numFmtId="49" fontId="33" fillId="23" borderId="18" xfId="4" applyNumberFormat="1" applyFont="1" applyFill="1" applyBorder="1" applyAlignment="1">
      <alignment horizontal="center" vertical="center" wrapText="1"/>
    </xf>
    <xf numFmtId="43" fontId="33" fillId="23" borderId="17" xfId="5" applyFont="1" applyFill="1" applyBorder="1" applyAlignment="1">
      <alignment horizontal="right" vertical="center" wrapText="1"/>
    </xf>
    <xf numFmtId="0" fontId="32" fillId="23" borderId="18" xfId="4" applyFont="1" applyFill="1" applyBorder="1" applyAlignment="1">
      <alignment horizontal="left" vertical="center" wrapText="1"/>
    </xf>
    <xf numFmtId="0" fontId="32" fillId="0" borderId="18" xfId="4" applyFont="1" applyBorder="1" applyAlignment="1">
      <alignment vertical="center" wrapText="1"/>
    </xf>
    <xf numFmtId="15" fontId="33" fillId="24" borderId="18" xfId="4" applyNumberFormat="1" applyFont="1" applyFill="1" applyBorder="1" applyAlignment="1">
      <alignment horizontal="left" vertical="center" wrapText="1"/>
    </xf>
    <xf numFmtId="49" fontId="33" fillId="24" borderId="18" xfId="4" applyNumberFormat="1" applyFont="1" applyFill="1" applyBorder="1" applyAlignment="1">
      <alignment horizontal="left" vertical="center" wrapText="1"/>
    </xf>
    <xf numFmtId="49" fontId="33" fillId="24" borderId="18" xfId="4" applyNumberFormat="1" applyFont="1" applyFill="1" applyBorder="1" applyAlignment="1">
      <alignment horizontal="center" vertical="center" wrapText="1"/>
    </xf>
    <xf numFmtId="43" fontId="33" fillId="24" borderId="17" xfId="5" applyFont="1" applyFill="1" applyBorder="1" applyAlignment="1">
      <alignment horizontal="right" vertical="center" wrapText="1"/>
    </xf>
    <xf numFmtId="0" fontId="32" fillId="24" borderId="18" xfId="4" applyFont="1" applyFill="1" applyBorder="1" applyAlignment="1">
      <alignment vertical="center" wrapText="1"/>
    </xf>
    <xf numFmtId="0" fontId="32" fillId="24" borderId="18" xfId="4" applyFont="1" applyFill="1" applyBorder="1" applyAlignment="1">
      <alignment horizontal="left" vertical="center" wrapText="1"/>
    </xf>
    <xf numFmtId="0" fontId="32" fillId="0" borderId="18" xfId="4" applyFont="1" applyBorder="1"/>
    <xf numFmtId="15" fontId="33" fillId="25" borderId="18" xfId="4" applyNumberFormat="1" applyFont="1" applyFill="1" applyBorder="1" applyAlignment="1">
      <alignment horizontal="left" vertical="center" wrapText="1"/>
    </xf>
    <xf numFmtId="49" fontId="33" fillId="25" borderId="18" xfId="4" applyNumberFormat="1" applyFont="1" applyFill="1" applyBorder="1" applyAlignment="1">
      <alignment horizontal="left" vertical="center" wrapText="1"/>
    </xf>
    <xf numFmtId="49" fontId="33" fillId="25" borderId="18" xfId="4" applyNumberFormat="1" applyFont="1" applyFill="1" applyBorder="1" applyAlignment="1">
      <alignment horizontal="center" vertical="center" wrapText="1"/>
    </xf>
    <xf numFmtId="43" fontId="33" fillId="25" borderId="17" xfId="5" applyFont="1" applyFill="1" applyBorder="1" applyAlignment="1">
      <alignment horizontal="right" vertical="center" wrapText="1"/>
    </xf>
    <xf numFmtId="0" fontId="32" fillId="25" borderId="18" xfId="4" applyFont="1" applyFill="1" applyBorder="1" applyAlignment="1">
      <alignment vertical="center" wrapText="1"/>
    </xf>
    <xf numFmtId="49" fontId="33" fillId="26" borderId="18" xfId="4" applyNumberFormat="1" applyFont="1" applyFill="1" applyBorder="1" applyAlignment="1">
      <alignment horizontal="left" vertical="center" wrapText="1"/>
    </xf>
    <xf numFmtId="49" fontId="33" fillId="26" borderId="18" xfId="4" applyNumberFormat="1" applyFont="1" applyFill="1" applyBorder="1" applyAlignment="1">
      <alignment horizontal="center" vertical="center" wrapText="1"/>
    </xf>
    <xf numFmtId="43" fontId="33" fillId="26" borderId="17" xfId="5" applyFont="1" applyFill="1" applyBorder="1" applyAlignment="1">
      <alignment horizontal="right" vertical="center" wrapText="1"/>
    </xf>
    <xf numFmtId="0" fontId="32" fillId="26" borderId="18" xfId="4" applyFont="1" applyFill="1" applyBorder="1" applyAlignment="1">
      <alignment horizontal="left" vertical="center" wrapText="1"/>
    </xf>
    <xf numFmtId="15" fontId="33" fillId="27" borderId="18" xfId="4" applyNumberFormat="1" applyFont="1" applyFill="1" applyBorder="1" applyAlignment="1">
      <alignment horizontal="left" vertical="center" wrapText="1"/>
    </xf>
    <xf numFmtId="49" fontId="33" fillId="27" borderId="18" xfId="4" applyNumberFormat="1" applyFont="1" applyFill="1" applyBorder="1" applyAlignment="1">
      <alignment horizontal="left" vertical="center" wrapText="1"/>
    </xf>
    <xf numFmtId="49" fontId="33" fillId="27" borderId="18" xfId="4" applyNumberFormat="1" applyFont="1" applyFill="1" applyBorder="1" applyAlignment="1">
      <alignment horizontal="center" vertical="center" wrapText="1"/>
    </xf>
    <xf numFmtId="43" fontId="33" fillId="27" borderId="17" xfId="5" applyFont="1" applyFill="1" applyBorder="1" applyAlignment="1">
      <alignment horizontal="right" vertical="center" wrapText="1"/>
    </xf>
    <xf numFmtId="0" fontId="32" fillId="27" borderId="18" xfId="4" applyFont="1" applyFill="1" applyBorder="1" applyAlignment="1">
      <alignment horizontal="left" vertical="center" wrapText="1"/>
    </xf>
    <xf numFmtId="15" fontId="33" fillId="27" borderId="18" xfId="4" applyNumberFormat="1" applyFont="1" applyFill="1" applyBorder="1" applyAlignment="1">
      <alignment horizontal="center" vertical="center" wrapText="1"/>
    </xf>
    <xf numFmtId="49" fontId="33" fillId="28" borderId="18" xfId="4" applyNumberFormat="1" applyFont="1" applyFill="1" applyBorder="1" applyAlignment="1">
      <alignment horizontal="left" vertical="center" wrapText="1"/>
    </xf>
    <xf numFmtId="49" fontId="33" fillId="28" borderId="18" xfId="4" applyNumberFormat="1" applyFont="1" applyFill="1" applyBorder="1" applyAlignment="1">
      <alignment horizontal="center" vertical="center" wrapText="1"/>
    </xf>
    <xf numFmtId="43" fontId="33" fillId="28" borderId="17" xfId="5" applyFont="1" applyFill="1" applyBorder="1" applyAlignment="1">
      <alignment horizontal="right" vertical="center" wrapText="1"/>
    </xf>
    <xf numFmtId="0" fontId="32" fillId="28" borderId="18" xfId="4" applyFont="1" applyFill="1" applyBorder="1" applyAlignment="1">
      <alignment horizontal="left" vertical="center" wrapText="1"/>
    </xf>
    <xf numFmtId="15" fontId="33" fillId="29" borderId="18" xfId="4" applyNumberFormat="1" applyFont="1" applyFill="1" applyBorder="1" applyAlignment="1">
      <alignment horizontal="left" vertical="center" wrapText="1"/>
    </xf>
    <xf numFmtId="49" fontId="33" fillId="29" borderId="18" xfId="4" applyNumberFormat="1" applyFont="1" applyFill="1" applyBorder="1" applyAlignment="1">
      <alignment horizontal="left" vertical="center" wrapText="1"/>
    </xf>
    <xf numFmtId="49" fontId="33" fillId="29" borderId="18" xfId="4" applyNumberFormat="1" applyFont="1" applyFill="1" applyBorder="1" applyAlignment="1">
      <alignment horizontal="center" vertical="center" wrapText="1"/>
    </xf>
    <xf numFmtId="43" fontId="33" fillId="29" borderId="17" xfId="5" applyFont="1" applyFill="1" applyBorder="1" applyAlignment="1">
      <alignment horizontal="right" vertical="center" wrapText="1"/>
    </xf>
    <xf numFmtId="0" fontId="32" fillId="29" borderId="18" xfId="4" applyFont="1" applyFill="1" applyBorder="1" applyAlignment="1">
      <alignment horizontal="left" vertical="center" wrapText="1"/>
    </xf>
    <xf numFmtId="15" fontId="33" fillId="30" borderId="18" xfId="4" applyNumberFormat="1" applyFont="1" applyFill="1" applyBorder="1" applyAlignment="1">
      <alignment horizontal="left" vertical="center" wrapText="1"/>
    </xf>
    <xf numFmtId="49" fontId="33" fillId="30" borderId="18" xfId="4" applyNumberFormat="1" applyFont="1" applyFill="1" applyBorder="1" applyAlignment="1">
      <alignment horizontal="left" vertical="center" wrapText="1"/>
    </xf>
    <xf numFmtId="49" fontId="33" fillId="30" borderId="18" xfId="4" applyNumberFormat="1" applyFont="1" applyFill="1" applyBorder="1" applyAlignment="1">
      <alignment horizontal="center" vertical="center" wrapText="1"/>
    </xf>
    <xf numFmtId="43" fontId="33" fillId="30" borderId="17" xfId="5" applyFont="1" applyFill="1" applyBorder="1" applyAlignment="1">
      <alignment horizontal="right" vertical="center" wrapText="1"/>
    </xf>
    <xf numFmtId="0" fontId="32" fillId="30" borderId="18" xfId="4" applyFont="1" applyFill="1" applyBorder="1" applyAlignment="1">
      <alignment horizontal="left" vertical="center" wrapText="1"/>
    </xf>
    <xf numFmtId="49" fontId="34" fillId="30" borderId="18" xfId="4" applyNumberFormat="1" applyFont="1" applyFill="1" applyBorder="1" applyAlignment="1">
      <alignment horizontal="center" vertical="center" wrapText="1"/>
    </xf>
    <xf numFmtId="43" fontId="34" fillId="30" borderId="17" xfId="5" applyFont="1" applyFill="1" applyBorder="1" applyAlignment="1">
      <alignment horizontal="right" vertical="center" wrapText="1"/>
    </xf>
    <xf numFmtId="0" fontId="34" fillId="30" borderId="18" xfId="4" applyFont="1" applyFill="1" applyBorder="1" applyAlignment="1">
      <alignment horizontal="left" vertical="center" wrapText="1"/>
    </xf>
    <xf numFmtId="15" fontId="33" fillId="31" borderId="18" xfId="4" applyNumberFormat="1" applyFont="1" applyFill="1" applyBorder="1" applyAlignment="1">
      <alignment horizontal="left" vertical="center" wrapText="1"/>
    </xf>
    <xf numFmtId="49" fontId="33" fillId="31" borderId="18" xfId="4" applyNumberFormat="1" applyFont="1" applyFill="1" applyBorder="1" applyAlignment="1">
      <alignment horizontal="left" vertical="center" wrapText="1"/>
    </xf>
    <xf numFmtId="49" fontId="33" fillId="31" borderId="18" xfId="4" applyNumberFormat="1" applyFont="1" applyFill="1" applyBorder="1" applyAlignment="1">
      <alignment horizontal="center" vertical="center" wrapText="1"/>
    </xf>
    <xf numFmtId="43" fontId="33" fillId="31" borderId="17" xfId="5" applyFont="1" applyFill="1" applyBorder="1" applyAlignment="1">
      <alignment horizontal="right" vertical="center" wrapText="1"/>
    </xf>
    <xf numFmtId="0" fontId="32" fillId="31" borderId="18" xfId="4" applyFont="1" applyFill="1" applyBorder="1" applyAlignment="1">
      <alignment horizontal="left" vertical="center" wrapText="1"/>
    </xf>
    <xf numFmtId="15" fontId="33" fillId="16" borderId="18" xfId="4" applyNumberFormat="1" applyFont="1" applyFill="1" applyBorder="1" applyAlignment="1">
      <alignment horizontal="left" vertical="center" wrapText="1"/>
    </xf>
    <xf numFmtId="49" fontId="33" fillId="16" borderId="18" xfId="4" applyNumberFormat="1" applyFont="1" applyFill="1" applyBorder="1" applyAlignment="1">
      <alignment horizontal="left" vertical="center" wrapText="1"/>
    </xf>
    <xf numFmtId="49" fontId="33" fillId="16" borderId="18" xfId="4" applyNumberFormat="1" applyFont="1" applyFill="1" applyBorder="1" applyAlignment="1">
      <alignment horizontal="center" vertical="center" wrapText="1"/>
    </xf>
    <xf numFmtId="43" fontId="33" fillId="16" borderId="17" xfId="5" applyFont="1" applyFill="1" applyBorder="1" applyAlignment="1">
      <alignment horizontal="right" vertical="center" wrapText="1"/>
    </xf>
    <xf numFmtId="0" fontId="32" fillId="16" borderId="18" xfId="4" applyFont="1" applyFill="1" applyBorder="1" applyAlignment="1">
      <alignment vertical="center" wrapText="1"/>
    </xf>
    <xf numFmtId="0" fontId="32" fillId="16" borderId="18" xfId="4" applyFont="1" applyFill="1" applyBorder="1" applyAlignment="1">
      <alignment horizontal="left" vertical="center" wrapText="1"/>
    </xf>
    <xf numFmtId="49" fontId="34" fillId="31" borderId="18" xfId="4" applyNumberFormat="1" applyFont="1" applyFill="1" applyBorder="1" applyAlignment="1">
      <alignment horizontal="center" vertical="center" wrapText="1"/>
    </xf>
    <xf numFmtId="43" fontId="34" fillId="31" borderId="17" xfId="5" applyFont="1" applyFill="1" applyBorder="1" applyAlignment="1">
      <alignment horizontal="right" vertical="center" wrapText="1"/>
    </xf>
    <xf numFmtId="0" fontId="34" fillId="31" borderId="18" xfId="4" applyFont="1" applyFill="1" applyBorder="1" applyAlignment="1">
      <alignment horizontal="left" vertical="center" wrapText="1"/>
    </xf>
    <xf numFmtId="49" fontId="34" fillId="31" borderId="18" xfId="4" applyNumberFormat="1" applyFont="1" applyFill="1" applyBorder="1" applyAlignment="1">
      <alignment horizontal="left" vertical="center" wrapText="1"/>
    </xf>
    <xf numFmtId="15" fontId="33" fillId="32" borderId="18" xfId="4" applyNumberFormat="1" applyFont="1" applyFill="1" applyBorder="1" applyAlignment="1">
      <alignment horizontal="left" vertical="center" wrapText="1"/>
    </xf>
    <xf numFmtId="49" fontId="33" fillId="32" borderId="18" xfId="4" applyNumberFormat="1" applyFont="1" applyFill="1" applyBorder="1" applyAlignment="1">
      <alignment horizontal="left" vertical="center" wrapText="1"/>
    </xf>
    <xf numFmtId="49" fontId="33" fillId="32" borderId="18" xfId="4" applyNumberFormat="1" applyFont="1" applyFill="1" applyBorder="1" applyAlignment="1">
      <alignment horizontal="center" vertical="center" wrapText="1"/>
    </xf>
    <xf numFmtId="43" fontId="33" fillId="32" borderId="17" xfId="5" applyFont="1" applyFill="1" applyBorder="1" applyAlignment="1">
      <alignment horizontal="right" vertical="center" wrapText="1"/>
    </xf>
    <xf numFmtId="0" fontId="32" fillId="32" borderId="18" xfId="4" applyFont="1" applyFill="1" applyBorder="1" applyAlignment="1">
      <alignment vertical="center" wrapText="1"/>
    </xf>
    <xf numFmtId="15" fontId="33" fillId="33" borderId="18" xfId="4" applyNumberFormat="1" applyFont="1" applyFill="1" applyBorder="1" applyAlignment="1">
      <alignment horizontal="left" vertical="center" wrapText="1"/>
    </xf>
    <xf numFmtId="49" fontId="33" fillId="33" borderId="18" xfId="4" applyNumberFormat="1" applyFont="1" applyFill="1" applyBorder="1" applyAlignment="1">
      <alignment horizontal="left" vertical="center" wrapText="1"/>
    </xf>
    <xf numFmtId="49" fontId="33" fillId="33" borderId="18" xfId="4" applyNumberFormat="1" applyFont="1" applyFill="1" applyBorder="1" applyAlignment="1">
      <alignment horizontal="center" vertical="center" wrapText="1"/>
    </xf>
    <xf numFmtId="43" fontId="33" fillId="33" borderId="17" xfId="5" applyFont="1" applyFill="1" applyBorder="1" applyAlignment="1">
      <alignment horizontal="right" vertical="center" wrapText="1"/>
    </xf>
    <xf numFmtId="0" fontId="32" fillId="33" borderId="18" xfId="4" applyFont="1" applyFill="1" applyBorder="1" applyAlignment="1">
      <alignment vertical="center" wrapText="1"/>
    </xf>
    <xf numFmtId="15" fontId="33" fillId="34" borderId="18" xfId="4" applyNumberFormat="1" applyFont="1" applyFill="1" applyBorder="1" applyAlignment="1">
      <alignment horizontal="left" vertical="center" wrapText="1"/>
    </xf>
    <xf numFmtId="49" fontId="33" fillId="34" borderId="18" xfId="4" applyNumberFormat="1" applyFont="1" applyFill="1" applyBorder="1" applyAlignment="1">
      <alignment horizontal="left" vertical="center" wrapText="1"/>
    </xf>
    <xf numFmtId="49" fontId="33" fillId="34" borderId="18" xfId="4" applyNumberFormat="1" applyFont="1" applyFill="1" applyBorder="1" applyAlignment="1">
      <alignment horizontal="center" vertical="center" wrapText="1"/>
    </xf>
    <xf numFmtId="43" fontId="33" fillId="34" borderId="17" xfId="5" applyFont="1" applyFill="1" applyBorder="1" applyAlignment="1">
      <alignment horizontal="right" vertical="center" wrapText="1"/>
    </xf>
    <xf numFmtId="0" fontId="32" fillId="34" borderId="18" xfId="4" applyFont="1" applyFill="1" applyBorder="1" applyAlignment="1">
      <alignment horizontal="left" vertical="center" wrapText="1"/>
    </xf>
    <xf numFmtId="15" fontId="33" fillId="35" borderId="18" xfId="4" applyNumberFormat="1" applyFont="1" applyFill="1" applyBorder="1" applyAlignment="1">
      <alignment horizontal="left" vertical="center" wrapText="1"/>
    </xf>
    <xf numFmtId="49" fontId="33" fillId="35" borderId="18" xfId="4" applyNumberFormat="1" applyFont="1" applyFill="1" applyBorder="1" applyAlignment="1">
      <alignment horizontal="left" vertical="center" wrapText="1"/>
    </xf>
    <xf numFmtId="49" fontId="33" fillId="35" borderId="18" xfId="4" applyNumberFormat="1" applyFont="1" applyFill="1" applyBorder="1" applyAlignment="1">
      <alignment horizontal="center" vertical="center" wrapText="1"/>
    </xf>
    <xf numFmtId="43" fontId="33" fillId="35" borderId="17" xfId="5" applyFont="1" applyFill="1" applyBorder="1" applyAlignment="1">
      <alignment horizontal="right" vertical="center" wrapText="1"/>
    </xf>
    <xf numFmtId="0" fontId="32" fillId="35" borderId="18" xfId="4" applyFont="1" applyFill="1" applyBorder="1" applyAlignment="1">
      <alignment vertical="center" wrapText="1"/>
    </xf>
    <xf numFmtId="0" fontId="32" fillId="36" borderId="18" xfId="4" applyFont="1" applyFill="1" applyBorder="1" applyAlignment="1">
      <alignment horizontal="left"/>
    </xf>
    <xf numFmtId="49" fontId="33" fillId="36" borderId="18" xfId="4" applyNumberFormat="1" applyFont="1" applyFill="1" applyBorder="1" applyAlignment="1">
      <alignment horizontal="left" vertical="center" wrapText="1"/>
    </xf>
    <xf numFmtId="49" fontId="33" fillId="36" borderId="18" xfId="4" applyNumberFormat="1" applyFont="1" applyFill="1" applyBorder="1" applyAlignment="1">
      <alignment horizontal="center" vertical="center" wrapText="1"/>
    </xf>
    <xf numFmtId="43" fontId="33" fillId="36" borderId="17" xfId="5" applyFont="1" applyFill="1" applyBorder="1" applyAlignment="1">
      <alignment horizontal="right" vertical="center" wrapText="1"/>
    </xf>
    <xf numFmtId="0" fontId="32" fillId="36" borderId="18" xfId="4" applyFont="1" applyFill="1" applyBorder="1" applyAlignment="1">
      <alignment vertical="center" wrapText="1"/>
    </xf>
    <xf numFmtId="15" fontId="33" fillId="37" borderId="18" xfId="4" applyNumberFormat="1" applyFont="1" applyFill="1" applyBorder="1" applyAlignment="1">
      <alignment horizontal="left" vertical="center" wrapText="1"/>
    </xf>
    <xf numFmtId="49" fontId="33" fillId="37" borderId="18" xfId="4" applyNumberFormat="1" applyFont="1" applyFill="1" applyBorder="1" applyAlignment="1">
      <alignment horizontal="left" vertical="center" wrapText="1"/>
    </xf>
    <xf numFmtId="49" fontId="33" fillId="37" borderId="18" xfId="4" applyNumberFormat="1" applyFont="1" applyFill="1" applyBorder="1" applyAlignment="1">
      <alignment horizontal="center" vertical="center" wrapText="1"/>
    </xf>
    <xf numFmtId="43" fontId="33" fillId="37" borderId="17" xfId="5" applyFont="1" applyFill="1" applyBorder="1" applyAlignment="1">
      <alignment horizontal="right" vertical="center" wrapText="1"/>
    </xf>
    <xf numFmtId="0" fontId="32" fillId="37" borderId="18" xfId="4" applyFont="1" applyFill="1" applyBorder="1" applyAlignment="1">
      <alignment vertical="center" wrapText="1"/>
    </xf>
    <xf numFmtId="49" fontId="34" fillId="37" borderId="18" xfId="4" applyNumberFormat="1" applyFont="1" applyFill="1" applyBorder="1" applyAlignment="1">
      <alignment horizontal="left" vertical="center" wrapText="1"/>
    </xf>
    <xf numFmtId="49" fontId="34" fillId="37" borderId="18" xfId="4" applyNumberFormat="1" applyFont="1" applyFill="1" applyBorder="1" applyAlignment="1">
      <alignment horizontal="center" vertical="center" wrapText="1"/>
    </xf>
    <xf numFmtId="43" fontId="34" fillId="37" borderId="17" xfId="5" applyFont="1" applyFill="1" applyBorder="1" applyAlignment="1">
      <alignment horizontal="right" vertical="center" wrapText="1"/>
    </xf>
    <xf numFmtId="0" fontId="32" fillId="37" borderId="18" xfId="4" applyFont="1" applyFill="1" applyBorder="1" applyAlignment="1">
      <alignment horizontal="left" vertical="center" wrapText="1"/>
    </xf>
    <xf numFmtId="0" fontId="32" fillId="38" borderId="18" xfId="4" applyFont="1" applyFill="1" applyBorder="1" applyAlignment="1">
      <alignment wrapText="1"/>
    </xf>
    <xf numFmtId="49" fontId="33" fillId="38" borderId="18" xfId="4" applyNumberFormat="1" applyFont="1" applyFill="1" applyBorder="1" applyAlignment="1">
      <alignment horizontal="left" vertical="center" wrapText="1"/>
    </xf>
    <xf numFmtId="49" fontId="33" fillId="38" borderId="18" xfId="4" applyNumberFormat="1" applyFont="1" applyFill="1" applyBorder="1" applyAlignment="1">
      <alignment horizontal="center" vertical="center" wrapText="1"/>
    </xf>
    <xf numFmtId="43" fontId="33" fillId="38" borderId="17" xfId="5" applyFont="1" applyFill="1" applyBorder="1" applyAlignment="1">
      <alignment horizontal="right" vertical="center" wrapText="1"/>
    </xf>
    <xf numFmtId="0" fontId="32" fillId="38" borderId="18" xfId="4" applyFont="1" applyFill="1" applyBorder="1" applyAlignment="1">
      <alignment horizontal="left" vertical="center" wrapText="1"/>
    </xf>
    <xf numFmtId="0" fontId="32" fillId="39" borderId="18" xfId="4" applyFont="1" applyFill="1" applyBorder="1" applyAlignment="1">
      <alignment horizontal="left"/>
    </xf>
    <xf numFmtId="49" fontId="33" fillId="39" borderId="18" xfId="4" applyNumberFormat="1" applyFont="1" applyFill="1" applyBorder="1" applyAlignment="1">
      <alignment horizontal="left" vertical="center" wrapText="1"/>
    </xf>
    <xf numFmtId="49" fontId="33" fillId="39" borderId="18" xfId="4" applyNumberFormat="1" applyFont="1" applyFill="1" applyBorder="1" applyAlignment="1">
      <alignment horizontal="center" vertical="center" wrapText="1"/>
    </xf>
    <xf numFmtId="43" fontId="33" fillId="39" borderId="17" xfId="5" applyFont="1" applyFill="1" applyBorder="1" applyAlignment="1">
      <alignment horizontal="right" vertical="center" wrapText="1"/>
    </xf>
    <xf numFmtId="0" fontId="32" fillId="39" borderId="18" xfId="4" applyFont="1" applyFill="1" applyBorder="1" applyAlignment="1">
      <alignment vertical="center" wrapText="1"/>
    </xf>
    <xf numFmtId="15" fontId="33" fillId="40" borderId="18" xfId="4" applyNumberFormat="1" applyFont="1" applyFill="1" applyBorder="1" applyAlignment="1">
      <alignment horizontal="left" vertical="center" wrapText="1"/>
    </xf>
    <xf numFmtId="49" fontId="33" fillId="40" borderId="18" xfId="4" applyNumberFormat="1" applyFont="1" applyFill="1" applyBorder="1" applyAlignment="1">
      <alignment horizontal="left" vertical="center" wrapText="1"/>
    </xf>
    <xf numFmtId="49" fontId="33" fillId="40" borderId="18" xfId="4" applyNumberFormat="1" applyFont="1" applyFill="1" applyBorder="1" applyAlignment="1">
      <alignment horizontal="center" vertical="center" wrapText="1"/>
    </xf>
    <xf numFmtId="43" fontId="33" fillId="40" borderId="17" xfId="5" applyFont="1" applyFill="1" applyBorder="1" applyAlignment="1">
      <alignment horizontal="right" vertical="center" wrapText="1"/>
    </xf>
    <xf numFmtId="0" fontId="32" fillId="40" borderId="18" xfId="4" applyFont="1" applyFill="1" applyBorder="1" applyAlignment="1">
      <alignment vertical="center" wrapText="1"/>
    </xf>
    <xf numFmtId="49" fontId="33" fillId="40" borderId="17" xfId="4" applyNumberFormat="1" applyFont="1" applyFill="1" applyBorder="1" applyAlignment="1">
      <alignment horizontal="right" vertical="center" wrapText="1"/>
    </xf>
    <xf numFmtId="43" fontId="33" fillId="40" borderId="18" xfId="5" applyFont="1" applyFill="1" applyBorder="1" applyAlignment="1">
      <alignment horizontal="left" vertical="center" wrapText="1"/>
    </xf>
    <xf numFmtId="0" fontId="32" fillId="40" borderId="17" xfId="4" applyFont="1" applyFill="1" applyBorder="1" applyAlignment="1">
      <alignment vertical="center" wrapText="1"/>
    </xf>
    <xf numFmtId="15" fontId="33" fillId="6" borderId="18" xfId="4" applyNumberFormat="1" applyFont="1" applyFill="1" applyBorder="1" applyAlignment="1">
      <alignment horizontal="left" vertical="center" wrapText="1"/>
    </xf>
    <xf numFmtId="49" fontId="33" fillId="6" borderId="18" xfId="4" applyNumberFormat="1" applyFont="1" applyFill="1" applyBorder="1" applyAlignment="1">
      <alignment horizontal="left" vertical="center" wrapText="1"/>
    </xf>
    <xf numFmtId="49" fontId="33" fillId="6" borderId="18" xfId="4" applyNumberFormat="1" applyFont="1" applyFill="1" applyBorder="1" applyAlignment="1">
      <alignment horizontal="center" vertical="center" wrapText="1"/>
    </xf>
    <xf numFmtId="43" fontId="33" fillId="6" borderId="17" xfId="5" applyFont="1" applyFill="1" applyBorder="1" applyAlignment="1">
      <alignment horizontal="right" vertical="center" wrapText="1"/>
    </xf>
    <xf numFmtId="0" fontId="32" fillId="6" borderId="18" xfId="4" applyFont="1" applyFill="1" applyBorder="1" applyAlignment="1">
      <alignment vertical="center" wrapText="1"/>
    </xf>
    <xf numFmtId="49" fontId="33" fillId="6" borderId="23" xfId="4" applyNumberFormat="1" applyFont="1" applyFill="1" applyBorder="1" applyAlignment="1">
      <alignment horizontal="left" vertical="center" wrapText="1"/>
    </xf>
    <xf numFmtId="49" fontId="33" fillId="6" borderId="23" xfId="4" applyNumberFormat="1" applyFont="1" applyFill="1" applyBorder="1" applyAlignment="1">
      <alignment horizontal="center" vertical="center" wrapText="1"/>
    </xf>
    <xf numFmtId="43" fontId="33" fillId="6" borderId="24" xfId="5" applyFont="1" applyFill="1" applyBorder="1" applyAlignment="1">
      <alignment horizontal="right" vertical="center" wrapText="1"/>
    </xf>
    <xf numFmtId="0" fontId="27" fillId="0" borderId="0" xfId="6" applyFont="1"/>
    <xf numFmtId="0" fontId="2" fillId="0" borderId="0" xfId="6"/>
    <xf numFmtId="0" fontId="32" fillId="0" borderId="0" xfId="4" applyFont="1" applyAlignment="1">
      <alignment vertical="center" wrapText="1"/>
    </xf>
    <xf numFmtId="0" fontId="2" fillId="0" borderId="0" xfId="6" applyAlignment="1">
      <alignment horizontal="left"/>
    </xf>
    <xf numFmtId="0" fontId="32" fillId="0" borderId="0" xfId="4" applyFont="1" applyAlignment="1">
      <alignment horizontal="center" vertical="center" wrapText="1"/>
    </xf>
    <xf numFmtId="0" fontId="32" fillId="0" borderId="0" xfId="4" applyFont="1" applyAlignment="1">
      <alignment horizontal="left" vertical="center" wrapText="1"/>
    </xf>
    <xf numFmtId="0" fontId="32" fillId="0" borderId="0" xfId="4" applyFont="1" applyBorder="1" applyAlignment="1">
      <alignment vertical="center" wrapText="1"/>
    </xf>
    <xf numFmtId="0" fontId="35" fillId="9" borderId="0" xfId="6" applyFont="1" applyFill="1"/>
    <xf numFmtId="0" fontId="36" fillId="9" borderId="0" xfId="6" applyFont="1" applyFill="1"/>
    <xf numFmtId="49" fontId="35" fillId="9" borderId="0" xfId="6" applyNumberFormat="1" applyFont="1" applyFill="1"/>
    <xf numFmtId="0" fontId="25" fillId="9" borderId="0" xfId="6" applyFont="1" applyFill="1"/>
    <xf numFmtId="0" fontId="37" fillId="9" borderId="0" xfId="6" applyFont="1" applyFill="1"/>
    <xf numFmtId="0" fontId="28" fillId="9" borderId="0" xfId="6" applyFont="1" applyFill="1"/>
    <xf numFmtId="0" fontId="2" fillId="0" borderId="0" xfId="6" applyFont="1"/>
    <xf numFmtId="4" fontId="12" fillId="2" borderId="7" xfId="2" applyNumberFormat="1" applyFont="1" applyFill="1" applyBorder="1" applyAlignment="1" applyProtection="1">
      <alignment vertical="top" wrapText="1"/>
      <protection locked="0"/>
    </xf>
    <xf numFmtId="164" fontId="17" fillId="14" borderId="7" xfId="1" applyNumberFormat="1" applyFont="1" applyFill="1" applyBorder="1" applyAlignment="1" applyProtection="1">
      <alignment vertical="top"/>
      <protection locked="0"/>
    </xf>
    <xf numFmtId="164" fontId="17" fillId="15" borderId="7" xfId="1" applyNumberFormat="1" applyFont="1" applyFill="1" applyBorder="1" applyAlignment="1" applyProtection="1">
      <alignment vertical="top"/>
      <protection locked="0"/>
    </xf>
    <xf numFmtId="164" fontId="17" fillId="9" borderId="15" xfId="1" applyNumberFormat="1" applyFont="1" applyFill="1" applyBorder="1" applyAlignment="1" applyProtection="1">
      <alignment vertical="top"/>
      <protection locked="0"/>
    </xf>
    <xf numFmtId="0" fontId="28" fillId="9" borderId="0" xfId="0" applyFont="1" applyFill="1"/>
    <xf numFmtId="0" fontId="36" fillId="9" borderId="0" xfId="0" applyFont="1" applyFill="1"/>
    <xf numFmtId="3" fontId="10" fillId="0" borderId="18" xfId="0" applyNumberFormat="1" applyFont="1" applyFill="1" applyBorder="1" applyAlignment="1" applyProtection="1">
      <alignment horizontal="right" vertical="top"/>
      <protection locked="0"/>
    </xf>
    <xf numFmtId="0" fontId="10" fillId="0" borderId="18" xfId="0" applyFont="1" applyFill="1" applyBorder="1" applyAlignment="1" applyProtection="1">
      <alignment vertical="top"/>
      <protection locked="0"/>
    </xf>
    <xf numFmtId="4" fontId="10" fillId="0" borderId="18" xfId="0" applyNumberFormat="1" applyFont="1" applyFill="1" applyBorder="1" applyAlignment="1" applyProtection="1">
      <alignment vertical="top"/>
    </xf>
    <xf numFmtId="4" fontId="10" fillId="0" borderId="18" xfId="0" applyNumberFormat="1" applyFont="1" applyFill="1" applyBorder="1" applyAlignment="1" applyProtection="1">
      <alignment horizontal="right" vertical="top"/>
    </xf>
    <xf numFmtId="4" fontId="10" fillId="0" borderId="18" xfId="0" applyNumberFormat="1" applyFont="1" applyFill="1" applyBorder="1" applyAlignment="1" applyProtection="1">
      <alignment horizontal="center" vertical="top"/>
      <protection locked="0"/>
    </xf>
    <xf numFmtId="0" fontId="9" fillId="4" borderId="0" xfId="6" applyFont="1" applyFill="1" applyBorder="1" applyAlignment="1">
      <alignment horizontal="left"/>
    </xf>
    <xf numFmtId="0" fontId="38" fillId="9" borderId="0" xfId="6" applyFont="1" applyFill="1"/>
    <xf numFmtId="0" fontId="38" fillId="9" borderId="0" xfId="0" applyFont="1" applyFill="1"/>
    <xf numFmtId="0" fontId="39" fillId="9" borderId="0" xfId="0" applyFont="1" applyFill="1"/>
    <xf numFmtId="0" fontId="9" fillId="8" borderId="0" xfId="6" applyFont="1" applyFill="1" applyBorder="1" applyAlignment="1">
      <alignment horizontal="left"/>
    </xf>
    <xf numFmtId="0" fontId="9" fillId="11" borderId="18" xfId="0" applyFont="1" applyFill="1" applyBorder="1" applyAlignment="1">
      <alignment vertical="center" wrapText="1"/>
    </xf>
    <xf numFmtId="4" fontId="9" fillId="11" borderId="18" xfId="0" applyNumberFormat="1" applyFont="1" applyFill="1" applyBorder="1" applyAlignment="1">
      <alignment vertical="center" wrapText="1"/>
    </xf>
    <xf numFmtId="0" fontId="10" fillId="9" borderId="0" xfId="0" applyFont="1" applyFill="1" applyBorder="1"/>
    <xf numFmtId="0" fontId="10" fillId="9" borderId="0" xfId="0" applyFont="1" applyFill="1"/>
    <xf numFmtId="164" fontId="17" fillId="9" borderId="0" xfId="1" applyNumberFormat="1" applyFont="1" applyFill="1" applyBorder="1" applyAlignment="1" applyProtection="1">
      <alignment vertical="top"/>
      <protection locked="0"/>
    </xf>
    <xf numFmtId="164" fontId="17" fillId="9" borderId="0" xfId="1" applyNumberFormat="1" applyFont="1" applyFill="1" applyBorder="1" applyAlignment="1" applyProtection="1">
      <alignment horizontal="right" vertical="top"/>
      <protection hidden="1"/>
    </xf>
    <xf numFmtId="0" fontId="36" fillId="9" borderId="0" xfId="6" applyFont="1" applyFill="1" applyAlignment="1">
      <alignment wrapText="1"/>
    </xf>
    <xf numFmtId="0" fontId="16" fillId="12" borderId="0" xfId="0" applyFont="1" applyFill="1" applyBorder="1" applyAlignment="1">
      <alignment wrapText="1"/>
    </xf>
    <xf numFmtId="0" fontId="5" fillId="3" borderId="0" xfId="4" applyFont="1" applyFill="1" applyBorder="1" applyAlignment="1">
      <alignment wrapText="1"/>
    </xf>
    <xf numFmtId="0" fontId="5" fillId="11" borderId="0" xfId="4" applyFont="1" applyFill="1" applyBorder="1" applyAlignment="1">
      <alignment wrapText="1"/>
    </xf>
    <xf numFmtId="0" fontId="13" fillId="12" borderId="0" xfId="0" applyFont="1" applyFill="1" applyBorder="1" applyAlignment="1" applyProtection="1">
      <alignment wrapText="1"/>
      <protection locked="0"/>
    </xf>
    <xf numFmtId="0" fontId="7" fillId="9" borderId="0" xfId="4" applyFont="1" applyFill="1" applyAlignment="1">
      <alignment wrapText="1"/>
    </xf>
    <xf numFmtId="0" fontId="7" fillId="0" borderId="0" xfId="4" applyFont="1" applyAlignment="1">
      <alignment wrapText="1"/>
    </xf>
    <xf numFmtId="0" fontId="9" fillId="4" borderId="26" xfId="0" applyFont="1" applyFill="1" applyBorder="1" applyAlignment="1">
      <alignment horizontal="left"/>
    </xf>
    <xf numFmtId="0" fontId="9" fillId="10" borderId="26" xfId="0" applyFont="1" applyFill="1" applyBorder="1" applyAlignment="1" applyProtection="1">
      <protection locked="0"/>
    </xf>
    <xf numFmtId="0" fontId="15" fillId="12" borderId="26" xfId="0" applyFont="1" applyFill="1" applyBorder="1" applyAlignment="1" applyProtection="1">
      <alignment horizontal="left"/>
      <protection locked="0"/>
    </xf>
    <xf numFmtId="0" fontId="8" fillId="3" borderId="26" xfId="0" applyFont="1" applyFill="1" applyBorder="1" applyAlignment="1">
      <alignment horizontal="left"/>
    </xf>
    <xf numFmtId="0" fontId="8" fillId="3" borderId="26" xfId="2" applyFont="1" applyFill="1" applyBorder="1" applyAlignment="1">
      <alignment horizontal="left" indent="2"/>
    </xf>
    <xf numFmtId="0" fontId="13" fillId="11" borderId="26" xfId="0" applyFont="1" applyFill="1" applyBorder="1" applyAlignment="1">
      <alignment horizontal="left"/>
    </xf>
    <xf numFmtId="0" fontId="13" fillId="12" borderId="26" xfId="0" applyFont="1" applyFill="1" applyBorder="1" applyAlignment="1" applyProtection="1">
      <protection locked="0"/>
    </xf>
    <xf numFmtId="0" fontId="20" fillId="9" borderId="29" xfId="2" applyFont="1" applyFill="1" applyBorder="1" applyAlignment="1" applyProtection="1">
      <alignment vertical="top"/>
    </xf>
    <xf numFmtId="0" fontId="19" fillId="9" borderId="29" xfId="2" applyFont="1" applyFill="1" applyBorder="1" applyAlignment="1" applyProtection="1">
      <alignment vertical="top"/>
    </xf>
    <xf numFmtId="0" fontId="17" fillId="0" borderId="0" xfId="0" applyFont="1" applyFill="1" applyBorder="1" applyAlignment="1">
      <alignment horizontal="center"/>
    </xf>
    <xf numFmtId="0" fontId="4" fillId="3" borderId="0" xfId="4" applyFont="1" applyFill="1" applyBorder="1"/>
    <xf numFmtId="0" fontId="4" fillId="11" borderId="0" xfId="4" applyFont="1" applyFill="1" applyBorder="1"/>
    <xf numFmtId="164" fontId="17" fillId="15" borderId="11" xfId="1" applyNumberFormat="1" applyFont="1" applyFill="1" applyBorder="1" applyAlignment="1" applyProtection="1">
      <alignment vertical="top"/>
      <protection hidden="1"/>
    </xf>
    <xf numFmtId="164" fontId="17" fillId="14" borderId="11" xfId="1" applyNumberFormat="1" applyFont="1" applyFill="1" applyBorder="1" applyAlignment="1" applyProtection="1">
      <alignment vertical="top"/>
      <protection hidden="1"/>
    </xf>
    <xf numFmtId="164" fontId="17" fillId="9" borderId="11" xfId="1" applyNumberFormat="1" applyFont="1" applyFill="1" applyBorder="1" applyAlignment="1" applyProtection="1">
      <alignment vertical="top"/>
      <protection hidden="1"/>
    </xf>
    <xf numFmtId="164" fontId="18" fillId="9" borderId="11" xfId="1" applyNumberFormat="1" applyFont="1" applyFill="1" applyBorder="1" applyAlignment="1" applyProtection="1">
      <alignment vertical="top"/>
      <protection locked="0"/>
    </xf>
    <xf numFmtId="164" fontId="17" fillId="9" borderId="32" xfId="1" applyNumberFormat="1" applyFont="1" applyFill="1" applyBorder="1" applyAlignment="1" applyProtection="1">
      <alignment vertical="top"/>
      <protection hidden="1"/>
    </xf>
    <xf numFmtId="164" fontId="17" fillId="9" borderId="11" xfId="1" applyNumberFormat="1" applyFont="1" applyFill="1" applyBorder="1" applyAlignment="1" applyProtection="1">
      <alignment vertical="top"/>
    </xf>
    <xf numFmtId="164" fontId="18" fillId="9" borderId="32" xfId="1" applyNumberFormat="1" applyFont="1" applyFill="1" applyBorder="1" applyAlignment="1" applyProtection="1">
      <alignment vertical="top"/>
      <protection locked="0"/>
    </xf>
    <xf numFmtId="164" fontId="17" fillId="14" borderId="11" xfId="1" applyNumberFormat="1" applyFont="1" applyFill="1" applyBorder="1" applyAlignment="1" applyProtection="1">
      <alignment vertical="top"/>
      <protection locked="0"/>
    </xf>
    <xf numFmtId="164" fontId="17" fillId="9" borderId="11" xfId="1" applyNumberFormat="1" applyFont="1" applyFill="1" applyBorder="1" applyAlignment="1" applyProtection="1">
      <alignment vertical="top"/>
      <protection locked="0"/>
    </xf>
    <xf numFmtId="0" fontId="18" fillId="9" borderId="11" xfId="0" applyFont="1" applyFill="1" applyBorder="1" applyAlignment="1" applyProtection="1">
      <alignment vertical="top" wrapText="1"/>
    </xf>
    <xf numFmtId="0" fontId="4" fillId="9" borderId="0" xfId="4" applyFill="1" applyBorder="1"/>
    <xf numFmtId="0" fontId="18" fillId="9" borderId="0" xfId="2" applyFont="1" applyFill="1" applyBorder="1" applyAlignment="1" applyProtection="1">
      <alignment vertical="top" wrapText="1"/>
    </xf>
    <xf numFmtId="0" fontId="18" fillId="9" borderId="11" xfId="2" applyFont="1" applyFill="1" applyBorder="1" applyAlignment="1" applyProtection="1">
      <alignment vertical="top" wrapText="1"/>
    </xf>
    <xf numFmtId="0" fontId="7" fillId="9" borderId="0" xfId="4" applyFont="1" applyFill="1" applyBorder="1"/>
    <xf numFmtId="0" fontId="40" fillId="0" borderId="25" xfId="0" applyFont="1" applyFill="1" applyBorder="1" applyAlignment="1">
      <alignment horizontal="center"/>
    </xf>
    <xf numFmtId="0" fontId="41" fillId="11" borderId="18" xfId="0" applyFont="1" applyFill="1" applyBorder="1" applyAlignment="1">
      <alignment horizontal="center" vertical="center" wrapText="1"/>
    </xf>
    <xf numFmtId="0" fontId="42" fillId="9" borderId="18" xfId="0" applyFont="1" applyFill="1" applyBorder="1" applyAlignment="1">
      <alignment vertical="center" wrapText="1"/>
    </xf>
    <xf numFmtId="0" fontId="43" fillId="41" borderId="18" xfId="0" applyFont="1" applyFill="1" applyBorder="1" applyAlignment="1">
      <alignment horizontal="left" vertical="center" wrapText="1"/>
    </xf>
    <xf numFmtId="0" fontId="43" fillId="41" borderId="18" xfId="0" applyFont="1" applyFill="1" applyBorder="1" applyAlignment="1">
      <alignment horizontal="center" vertical="center"/>
    </xf>
    <xf numFmtId="0" fontId="44" fillId="41" borderId="18" xfId="0" applyFont="1" applyFill="1" applyBorder="1" applyAlignment="1">
      <alignment horizontal="center" vertical="center"/>
    </xf>
    <xf numFmtId="0" fontId="43" fillId="9" borderId="18" xfId="0" applyFont="1" applyFill="1" applyBorder="1" applyAlignment="1">
      <alignment horizontal="left" vertical="center" wrapText="1"/>
    </xf>
    <xf numFmtId="0" fontId="43" fillId="9" borderId="18" xfId="0" applyFont="1" applyFill="1" applyBorder="1" applyAlignment="1">
      <alignment horizontal="center" vertical="center"/>
    </xf>
    <xf numFmtId="0" fontId="45" fillId="9" borderId="18" xfId="0" applyFont="1" applyFill="1" applyBorder="1" applyAlignment="1">
      <alignment horizontal="center" vertical="center"/>
    </xf>
    <xf numFmtId="0" fontId="45" fillId="41" borderId="18" xfId="0" applyFont="1" applyFill="1" applyBorder="1" applyAlignment="1">
      <alignment horizontal="center" vertical="center"/>
    </xf>
    <xf numFmtId="0" fontId="43" fillId="9" borderId="18" xfId="0" applyFont="1" applyFill="1" applyBorder="1" applyAlignment="1">
      <alignment vertical="center" wrapText="1"/>
    </xf>
    <xf numFmtId="0" fontId="43" fillId="42" borderId="18" xfId="0" applyFont="1" applyFill="1" applyBorder="1" applyAlignment="1">
      <alignment horizontal="left" vertical="top" wrapText="1"/>
    </xf>
    <xf numFmtId="0" fontId="45" fillId="9" borderId="18" xfId="0" applyFont="1" applyFill="1" applyBorder="1" applyAlignment="1">
      <alignment vertical="center" wrapText="1"/>
    </xf>
    <xf numFmtId="0" fontId="43" fillId="16" borderId="18" xfId="0" applyFont="1" applyFill="1" applyBorder="1" applyAlignment="1">
      <alignment horizontal="left" vertical="center" wrapText="1"/>
    </xf>
    <xf numFmtId="0" fontId="46" fillId="41" borderId="18" xfId="0" applyFont="1" applyFill="1" applyBorder="1" applyAlignment="1">
      <alignment horizontal="center" vertical="center"/>
    </xf>
    <xf numFmtId="0" fontId="45" fillId="41" borderId="18" xfId="0" applyFont="1" applyFill="1" applyBorder="1" applyAlignment="1">
      <alignment horizontal="left" vertical="center" wrapText="1"/>
    </xf>
    <xf numFmtId="0" fontId="45" fillId="9" borderId="18" xfId="0" applyFont="1" applyFill="1" applyBorder="1" applyAlignment="1">
      <alignment horizontal="left" vertical="center" wrapText="1"/>
    </xf>
    <xf numFmtId="0" fontId="43" fillId="42" borderId="18" xfId="0" applyFont="1" applyFill="1" applyBorder="1" applyAlignment="1">
      <alignment horizontal="left" vertical="center" wrapText="1"/>
    </xf>
    <xf numFmtId="0" fontId="42" fillId="9" borderId="18" xfId="0" applyFont="1" applyFill="1" applyBorder="1" applyAlignment="1">
      <alignment horizontal="left" vertical="center" wrapText="1"/>
    </xf>
    <xf numFmtId="0" fontId="42" fillId="41" borderId="18" xfId="0" applyFont="1" applyFill="1" applyBorder="1" applyAlignment="1">
      <alignment horizontal="left" vertical="center" wrapText="1"/>
    </xf>
    <xf numFmtId="0" fontId="42" fillId="41" borderId="18" xfId="0" applyFont="1" applyFill="1" applyBorder="1" applyAlignment="1">
      <alignment horizontal="center" vertical="center"/>
    </xf>
    <xf numFmtId="0" fontId="42" fillId="9" borderId="18" xfId="0" applyFont="1" applyFill="1" applyBorder="1" applyAlignment="1">
      <alignment horizontal="center" vertical="center"/>
    </xf>
    <xf numFmtId="0" fontId="45" fillId="9" borderId="18" xfId="0" applyFont="1" applyFill="1" applyBorder="1"/>
    <xf numFmtId="0" fontId="43" fillId="41" borderId="18" xfId="0" applyFont="1" applyFill="1" applyBorder="1"/>
    <xf numFmtId="0" fontId="43" fillId="9" borderId="18" xfId="0" applyFont="1" applyFill="1" applyBorder="1"/>
    <xf numFmtId="0" fontId="47" fillId="9" borderId="18" xfId="0" applyFont="1" applyFill="1" applyBorder="1"/>
    <xf numFmtId="0" fontId="48" fillId="0" borderId="18" xfId="0" applyFont="1" applyBorder="1"/>
    <xf numFmtId="0" fontId="49" fillId="0" borderId="18" xfId="0" applyFont="1" applyBorder="1"/>
    <xf numFmtId="0" fontId="49" fillId="0" borderId="18" xfId="0" applyFont="1" applyBorder="1" applyAlignment="1">
      <alignment horizontal="center" vertical="center"/>
    </xf>
    <xf numFmtId="0" fontId="49" fillId="0" borderId="18" xfId="0" applyFont="1" applyBorder="1" applyAlignment="1">
      <alignment horizontal="left" vertical="center" wrapText="1"/>
    </xf>
    <xf numFmtId="0" fontId="7" fillId="9" borderId="33" xfId="4" applyFont="1" applyFill="1" applyBorder="1"/>
    <xf numFmtId="0" fontId="4" fillId="9" borderId="0" xfId="0" applyFont="1" applyFill="1"/>
    <xf numFmtId="0" fontId="54" fillId="15" borderId="29" xfId="2" applyFont="1" applyFill="1" applyBorder="1" applyAlignment="1" applyProtection="1"/>
    <xf numFmtId="0" fontId="29" fillId="15" borderId="7" xfId="2" applyFont="1" applyFill="1" applyBorder="1" applyAlignment="1" applyProtection="1">
      <alignment horizontal="center"/>
    </xf>
    <xf numFmtId="0" fontId="29" fillId="15" borderId="7" xfId="2" applyFont="1" applyFill="1" applyBorder="1" applyAlignment="1" applyProtection="1">
      <alignment horizontal="center" vertical="top"/>
    </xf>
    <xf numFmtId="0" fontId="29" fillId="15" borderId="7" xfId="0" applyFont="1" applyFill="1" applyBorder="1" applyAlignment="1" applyProtection="1">
      <alignment wrapText="1"/>
    </xf>
    <xf numFmtId="164" fontId="29" fillId="15" borderId="7" xfId="1" applyNumberFormat="1" applyFont="1" applyFill="1" applyBorder="1" applyAlignment="1" applyProtection="1">
      <alignment vertical="top"/>
      <protection hidden="1"/>
    </xf>
    <xf numFmtId="0" fontId="54" fillId="14" borderId="29" xfId="2" applyFont="1" applyFill="1" applyBorder="1" applyAlignment="1" applyProtection="1">
      <alignment vertical="top"/>
    </xf>
    <xf numFmtId="0" fontId="29" fillId="14" borderId="7" xfId="2" applyFont="1" applyFill="1" applyBorder="1" applyAlignment="1" applyProtection="1">
      <alignment horizontal="center" vertical="top"/>
    </xf>
    <xf numFmtId="0" fontId="29" fillId="14" borderId="7" xfId="0" applyFont="1" applyFill="1" applyBorder="1" applyAlignment="1" applyProtection="1">
      <alignment vertical="top" wrapText="1"/>
    </xf>
    <xf numFmtId="164" fontId="29" fillId="14" borderId="7" xfId="1" applyNumberFormat="1" applyFont="1" applyFill="1" applyBorder="1" applyAlignment="1" applyProtection="1">
      <alignment vertical="top"/>
      <protection hidden="1"/>
    </xf>
    <xf numFmtId="0" fontId="54" fillId="9" borderId="29" xfId="2" applyFont="1" applyFill="1" applyBorder="1" applyAlignment="1" applyProtection="1">
      <alignment vertical="top"/>
    </xf>
    <xf numFmtId="0" fontId="29" fillId="9" borderId="7" xfId="2" applyFont="1" applyFill="1" applyBorder="1" applyAlignment="1" applyProtection="1">
      <alignment horizontal="center" vertical="top"/>
    </xf>
    <xf numFmtId="0" fontId="29" fillId="9" borderId="7" xfId="0" applyFont="1" applyFill="1" applyBorder="1" applyAlignment="1" applyProtection="1">
      <alignment vertical="top" wrapText="1"/>
    </xf>
    <xf numFmtId="164" fontId="29" fillId="9" borderId="7" xfId="1" applyNumberFormat="1" applyFont="1" applyFill="1" applyBorder="1" applyAlignment="1" applyProtection="1">
      <alignment vertical="top"/>
      <protection hidden="1"/>
    </xf>
    <xf numFmtId="0" fontId="55" fillId="9" borderId="29" xfId="2" applyFont="1" applyFill="1" applyBorder="1" applyAlignment="1" applyProtection="1">
      <alignment vertical="top"/>
    </xf>
    <xf numFmtId="0" fontId="56" fillId="9" borderId="7" xfId="2" applyFont="1" applyFill="1" applyBorder="1" applyAlignment="1" applyProtection="1">
      <alignment horizontal="center" vertical="top"/>
    </xf>
    <xf numFmtId="0" fontId="56" fillId="9" borderId="7" xfId="2" applyFont="1" applyFill="1" applyBorder="1" applyAlignment="1" applyProtection="1">
      <alignment vertical="top" wrapText="1"/>
    </xf>
    <xf numFmtId="164" fontId="56" fillId="9" borderId="7" xfId="1" applyNumberFormat="1" applyFont="1" applyFill="1" applyBorder="1" applyAlignment="1" applyProtection="1">
      <alignment vertical="top"/>
      <protection locked="0"/>
    </xf>
    <xf numFmtId="0" fontId="56" fillId="9" borderId="7" xfId="0" applyFont="1" applyFill="1" applyBorder="1" applyAlignment="1" applyProtection="1">
      <alignment vertical="top" wrapText="1"/>
    </xf>
    <xf numFmtId="164" fontId="56" fillId="9" borderId="7" xfId="1" applyNumberFormat="1" applyFont="1" applyFill="1" applyBorder="1" applyAlignment="1" applyProtection="1">
      <alignment vertical="center"/>
      <protection locked="0"/>
    </xf>
    <xf numFmtId="0" fontId="57" fillId="0" borderId="0" xfId="4" applyFont="1"/>
    <xf numFmtId="0" fontId="56" fillId="9" borderId="7" xfId="0" applyFont="1" applyFill="1" applyBorder="1" applyAlignment="1" applyProtection="1">
      <alignment vertical="top" wrapText="1"/>
      <protection locked="0"/>
    </xf>
    <xf numFmtId="0" fontId="29" fillId="9" borderId="7" xfId="2" applyFont="1" applyFill="1" applyBorder="1" applyAlignment="1" applyProtection="1">
      <alignment vertical="top" wrapText="1"/>
    </xf>
    <xf numFmtId="0" fontId="55" fillId="9" borderId="29" xfId="2" applyFont="1" applyFill="1" applyBorder="1" applyProtection="1"/>
    <xf numFmtId="0" fontId="56" fillId="9" borderId="7" xfId="0" applyFont="1" applyFill="1" applyBorder="1" applyAlignment="1" applyProtection="1">
      <alignment wrapText="1"/>
    </xf>
    <xf numFmtId="0" fontId="54" fillId="9" borderId="30" xfId="2" applyFont="1" applyFill="1" applyBorder="1" applyAlignment="1" applyProtection="1">
      <alignment vertical="top"/>
    </xf>
    <xf numFmtId="0" fontId="29" fillId="9" borderId="15" xfId="2" applyFont="1" applyFill="1" applyBorder="1" applyAlignment="1" applyProtection="1">
      <alignment horizontal="center" vertical="top"/>
    </xf>
    <xf numFmtId="0" fontId="29" fillId="9" borderId="15" xfId="0" applyFont="1" applyFill="1" applyBorder="1" applyAlignment="1" applyProtection="1">
      <alignment vertical="top" wrapText="1"/>
    </xf>
    <xf numFmtId="164" fontId="29" fillId="9" borderId="15" xfId="1" applyNumberFormat="1" applyFont="1" applyFill="1" applyBorder="1" applyAlignment="1" applyProtection="1">
      <alignment vertical="top"/>
      <protection hidden="1"/>
    </xf>
    <xf numFmtId="164" fontId="29" fillId="9" borderId="7" xfId="1" applyNumberFormat="1" applyFont="1" applyFill="1" applyBorder="1" applyAlignment="1" applyProtection="1">
      <alignment vertical="top"/>
      <protection locked="0"/>
    </xf>
    <xf numFmtId="0" fontId="54" fillId="9" borderId="29" xfId="2" applyFont="1" applyFill="1" applyBorder="1" applyProtection="1"/>
    <xf numFmtId="0" fontId="29" fillId="9" borderId="7" xfId="0" applyFont="1" applyFill="1" applyBorder="1" applyAlignment="1" applyProtection="1">
      <alignment wrapText="1"/>
    </xf>
    <xf numFmtId="164" fontId="29" fillId="9" borderId="7" xfId="1" applyNumberFormat="1" applyFont="1" applyFill="1" applyBorder="1" applyAlignment="1" applyProtection="1">
      <alignment vertical="top"/>
    </xf>
    <xf numFmtId="0" fontId="56" fillId="9" borderId="7" xfId="0" applyFont="1" applyFill="1" applyBorder="1" applyAlignment="1" applyProtection="1">
      <alignment vertical="center" wrapText="1"/>
    </xf>
    <xf numFmtId="0" fontId="55" fillId="9" borderId="30" xfId="2" applyFont="1" applyFill="1" applyBorder="1" applyAlignment="1" applyProtection="1">
      <alignment vertical="top"/>
    </xf>
    <xf numFmtId="0" fontId="56" fillId="9" borderId="15" xfId="2" applyFont="1" applyFill="1" applyBorder="1" applyAlignment="1" applyProtection="1">
      <alignment horizontal="center" vertical="top"/>
    </xf>
    <xf numFmtId="0" fontId="56" fillId="9" borderId="15" xfId="0" applyFont="1" applyFill="1" applyBorder="1" applyAlignment="1" applyProtection="1">
      <alignment wrapText="1"/>
    </xf>
    <xf numFmtId="164" fontId="56" fillId="9" borderId="15" xfId="1" applyNumberFormat="1" applyFont="1" applyFill="1" applyBorder="1" applyAlignment="1" applyProtection="1">
      <alignment vertical="top"/>
      <protection locked="0"/>
    </xf>
    <xf numFmtId="0" fontId="56" fillId="9" borderId="29" xfId="2" applyFont="1" applyFill="1" applyBorder="1" applyAlignment="1" applyProtection="1">
      <alignment horizontal="center" vertical="top"/>
    </xf>
    <xf numFmtId="164" fontId="29" fillId="14" borderId="7" xfId="1" applyNumberFormat="1" applyFont="1" applyFill="1" applyBorder="1" applyAlignment="1" applyProtection="1">
      <alignment vertical="top"/>
      <protection locked="0"/>
    </xf>
    <xf numFmtId="0" fontId="55" fillId="9" borderId="29" xfId="2" applyFont="1" applyFill="1" applyBorder="1" applyAlignment="1" applyProtection="1">
      <alignment horizontal="center" vertical="center"/>
    </xf>
    <xf numFmtId="0" fontId="56" fillId="9" borderId="7" xfId="2" applyFont="1" applyFill="1" applyBorder="1" applyAlignment="1" applyProtection="1">
      <alignment horizontal="center" vertical="center"/>
    </xf>
    <xf numFmtId="0" fontId="56" fillId="9" borderId="29" xfId="2" applyFont="1" applyFill="1" applyBorder="1" applyAlignment="1" applyProtection="1">
      <alignment vertical="top" wrapText="1"/>
    </xf>
    <xf numFmtId="0" fontId="29" fillId="9" borderId="29" xfId="2" applyFont="1" applyFill="1" applyBorder="1" applyAlignment="1" applyProtection="1">
      <alignment vertical="top" wrapText="1"/>
    </xf>
    <xf numFmtId="0" fontId="55" fillId="9" borderId="29" xfId="2" applyFont="1" applyFill="1" applyBorder="1" applyAlignment="1" applyProtection="1">
      <alignment vertical="top"/>
      <protection locked="0"/>
    </xf>
    <xf numFmtId="0" fontId="56" fillId="9" borderId="7" xfId="2" applyFont="1" applyFill="1" applyBorder="1" applyAlignment="1" applyProtection="1">
      <alignment horizontal="center" vertical="top"/>
      <protection locked="0"/>
    </xf>
    <xf numFmtId="0" fontId="29" fillId="9" borderId="29" xfId="2" applyFont="1" applyFill="1" applyBorder="1" applyAlignment="1" applyProtection="1">
      <alignment vertical="top"/>
    </xf>
    <xf numFmtId="0" fontId="56" fillId="9" borderId="29" xfId="2" applyFont="1" applyFill="1" applyBorder="1" applyAlignment="1" applyProtection="1">
      <alignment vertical="top"/>
    </xf>
    <xf numFmtId="164" fontId="56" fillId="9" borderId="7" xfId="1" applyNumberFormat="1" applyFont="1" applyFill="1" applyBorder="1" applyAlignment="1" applyProtection="1">
      <alignment vertical="top"/>
    </xf>
    <xf numFmtId="0" fontId="55" fillId="9" borderId="7" xfId="2" applyFont="1" applyFill="1" applyBorder="1" applyProtection="1"/>
    <xf numFmtId="0" fontId="54" fillId="9" borderId="7" xfId="2" applyFont="1" applyFill="1" applyBorder="1" applyAlignment="1" applyProtection="1">
      <alignment vertical="top"/>
    </xf>
    <xf numFmtId="0" fontId="54" fillId="15" borderId="7" xfId="2" applyFont="1" applyFill="1" applyBorder="1" applyAlignment="1" applyProtection="1"/>
    <xf numFmtId="0" fontId="54" fillId="14" borderId="7" xfId="2" applyFont="1" applyFill="1" applyBorder="1" applyAlignment="1" applyProtection="1">
      <alignment vertical="top"/>
    </xf>
    <xf numFmtId="0" fontId="54" fillId="9" borderId="7" xfId="2" applyFont="1" applyFill="1" applyBorder="1" applyProtection="1"/>
    <xf numFmtId="0" fontId="55" fillId="9" borderId="15" xfId="2" applyFont="1" applyFill="1" applyBorder="1" applyAlignment="1" applyProtection="1">
      <alignment vertical="top"/>
    </xf>
    <xf numFmtId="0" fontId="56" fillId="9" borderId="15" xfId="0" applyFont="1" applyFill="1" applyBorder="1" applyAlignment="1" applyProtection="1">
      <alignment vertical="top" wrapText="1"/>
    </xf>
    <xf numFmtId="0" fontId="55" fillId="9" borderId="15" xfId="0" applyFont="1" applyFill="1" applyBorder="1" applyProtection="1">
      <protection locked="0"/>
    </xf>
    <xf numFmtId="0" fontId="54" fillId="13" borderId="28" xfId="2" applyFont="1" applyFill="1" applyBorder="1" applyAlignment="1" applyProtection="1">
      <alignment vertical="top"/>
    </xf>
    <xf numFmtId="0" fontId="29" fillId="13" borderId="6" xfId="2" applyFont="1" applyFill="1" applyBorder="1" applyAlignment="1" applyProtection="1">
      <alignment horizontal="center" vertical="top"/>
    </xf>
    <xf numFmtId="0" fontId="29" fillId="13" borderId="6" xfId="2" applyFont="1" applyFill="1" applyBorder="1" applyAlignment="1" applyProtection="1">
      <alignment vertical="top" wrapText="1"/>
    </xf>
    <xf numFmtId="164" fontId="29" fillId="13" borderId="6" xfId="1" applyNumberFormat="1" applyFont="1" applyFill="1" applyBorder="1" applyAlignment="1" applyProtection="1">
      <alignment vertical="top"/>
      <protection hidden="1"/>
    </xf>
    <xf numFmtId="164" fontId="29" fillId="13" borderId="9" xfId="1" applyNumberFormat="1" applyFont="1" applyFill="1" applyBorder="1" applyAlignment="1" applyProtection="1">
      <alignment vertical="top"/>
      <protection hidden="1"/>
    </xf>
    <xf numFmtId="43" fontId="0" fillId="0" borderId="0" xfId="7" applyFont="1"/>
    <xf numFmtId="0" fontId="0" fillId="0" borderId="0" xfId="0" applyAlignment="1">
      <alignment wrapText="1"/>
    </xf>
    <xf numFmtId="43" fontId="0" fillId="0" borderId="0" xfId="0" applyNumberFormat="1"/>
    <xf numFmtId="0" fontId="60" fillId="43" borderId="0" xfId="0" applyFont="1" applyFill="1" applyAlignment="1">
      <alignment vertical="center"/>
    </xf>
    <xf numFmtId="0" fontId="60" fillId="43" borderId="0" xfId="0" applyFont="1" applyFill="1" applyAlignment="1">
      <alignment vertical="center" wrapText="1"/>
    </xf>
    <xf numFmtId="43" fontId="60" fillId="43" borderId="0" xfId="7" applyFont="1" applyFill="1" applyAlignment="1">
      <alignment vertical="center"/>
    </xf>
    <xf numFmtId="0" fontId="59" fillId="43" borderId="18" xfId="0" applyFont="1" applyFill="1" applyBorder="1" applyAlignment="1">
      <alignment vertical="center"/>
    </xf>
    <xf numFmtId="0" fontId="59" fillId="43" borderId="18" xfId="0" applyFont="1" applyFill="1" applyBorder="1" applyAlignment="1">
      <alignment vertical="center" wrapText="1"/>
    </xf>
    <xf numFmtId="43" fontId="59" fillId="43" borderId="18" xfId="7" applyFont="1" applyFill="1" applyBorder="1" applyAlignment="1">
      <alignment vertical="center"/>
    </xf>
    <xf numFmtId="0" fontId="59" fillId="44" borderId="18" xfId="0" applyFont="1" applyFill="1" applyBorder="1" applyAlignment="1">
      <alignment vertical="center"/>
    </xf>
    <xf numFmtId="0" fontId="59" fillId="44" borderId="18" xfId="0" applyFont="1" applyFill="1" applyBorder="1" applyAlignment="1">
      <alignment vertical="center" wrapText="1"/>
    </xf>
    <xf numFmtId="43" fontId="59" fillId="44" borderId="18" xfId="7" applyFont="1" applyFill="1" applyBorder="1" applyAlignment="1">
      <alignment vertical="center"/>
    </xf>
    <xf numFmtId="0" fontId="61" fillId="45" borderId="18" xfId="0" applyFont="1" applyFill="1" applyBorder="1" applyAlignment="1">
      <alignment vertical="center"/>
    </xf>
    <xf numFmtId="0" fontId="61" fillId="45" borderId="18" xfId="0" applyFont="1" applyFill="1" applyBorder="1" applyAlignment="1">
      <alignment vertical="center" wrapText="1"/>
    </xf>
    <xf numFmtId="43" fontId="61" fillId="45" borderId="18" xfId="7" applyFont="1" applyFill="1" applyBorder="1" applyAlignment="1">
      <alignment vertical="center"/>
    </xf>
    <xf numFmtId="164" fontId="62" fillId="9" borderId="11" xfId="2" applyNumberFormat="1" applyFont="1" applyFill="1" applyBorder="1" applyAlignment="1" applyProtection="1">
      <alignment vertical="top" wrapText="1"/>
    </xf>
    <xf numFmtId="0" fontId="63" fillId="9" borderId="33" xfId="4" applyFont="1" applyFill="1" applyBorder="1"/>
    <xf numFmtId="0" fontId="63" fillId="9" borderId="0" xfId="4" applyFont="1" applyFill="1"/>
    <xf numFmtId="0" fontId="63" fillId="9" borderId="0" xfId="4" applyFont="1" applyFill="1" applyAlignment="1">
      <alignment wrapText="1"/>
    </xf>
    <xf numFmtId="0" fontId="63" fillId="9" borderId="33" xfId="4" applyFont="1" applyFill="1" applyBorder="1" applyAlignment="1">
      <alignment wrapText="1"/>
    </xf>
    <xf numFmtId="3" fontId="4" fillId="9" borderId="0" xfId="0" applyNumberFormat="1" applyFont="1" applyFill="1"/>
    <xf numFmtId="0" fontId="9" fillId="8" borderId="19" xfId="0" applyFont="1" applyFill="1" applyBorder="1" applyAlignment="1" applyProtection="1">
      <alignment horizontal="center" vertical="center" wrapText="1"/>
      <protection locked="0"/>
    </xf>
    <xf numFmtId="0" fontId="9" fillId="0" borderId="0" xfId="0" applyFont="1"/>
    <xf numFmtId="0" fontId="4" fillId="0" borderId="0" xfId="0" applyFont="1"/>
    <xf numFmtId="0" fontId="9" fillId="0" borderId="0" xfId="0" applyFont="1" applyAlignment="1">
      <alignment horizontal="left" indent="15"/>
    </xf>
    <xf numFmtId="0" fontId="64" fillId="0" borderId="0" xfId="0" applyFont="1" applyProtection="1">
      <protection locked="0"/>
    </xf>
    <xf numFmtId="0" fontId="9" fillId="4" borderId="4" xfId="0" applyFont="1" applyFill="1" applyBorder="1" applyAlignment="1">
      <alignment horizontal="left"/>
    </xf>
    <xf numFmtId="0" fontId="9" fillId="10" borderId="4" xfId="0" applyFont="1" applyFill="1" applyBorder="1" applyProtection="1">
      <protection locked="0"/>
    </xf>
    <xf numFmtId="0" fontId="9" fillId="6" borderId="7" xfId="0" applyFont="1" applyFill="1" applyBorder="1"/>
    <xf numFmtId="0" fontId="10" fillId="6" borderId="7" xfId="0" applyFont="1" applyFill="1" applyBorder="1"/>
    <xf numFmtId="3" fontId="9" fillId="6" borderId="7" xfId="0" applyNumberFormat="1" applyFont="1" applyFill="1" applyBorder="1" applyAlignment="1">
      <alignment horizontal="center"/>
    </xf>
    <xf numFmtId="0" fontId="10" fillId="2" borderId="7" xfId="0" applyFont="1" applyFill="1" applyBorder="1"/>
    <xf numFmtId="0" fontId="10" fillId="2" borderId="7" xfId="0" applyFont="1" applyFill="1" applyBorder="1" applyProtection="1">
      <protection locked="0"/>
    </xf>
    <xf numFmtId="3" fontId="9" fillId="9" borderId="0" xfId="0" applyNumberFormat="1" applyFont="1" applyFill="1" applyAlignment="1">
      <alignment horizontal="center"/>
    </xf>
    <xf numFmtId="3" fontId="9" fillId="9" borderId="7" xfId="0" applyNumberFormat="1" applyFont="1" applyFill="1" applyBorder="1" applyAlignment="1">
      <alignment horizontal="center"/>
    </xf>
    <xf numFmtId="3" fontId="10" fillId="2" borderId="7" xfId="0" applyNumberFormat="1" applyFont="1" applyFill="1" applyBorder="1" applyAlignment="1" applyProtection="1">
      <alignment horizontal="center"/>
      <protection locked="0"/>
    </xf>
    <xf numFmtId="3" fontId="9" fillId="6" borderId="0" xfId="0" applyNumberFormat="1" applyFont="1" applyFill="1" applyAlignment="1">
      <alignment horizontal="center"/>
    </xf>
    <xf numFmtId="3" fontId="10" fillId="2" borderId="7" xfId="0" applyNumberFormat="1" applyFont="1" applyFill="1" applyBorder="1" applyAlignment="1">
      <alignment horizontal="center"/>
    </xf>
    <xf numFmtId="0" fontId="10" fillId="2" borderId="7" xfId="0" applyFont="1" applyFill="1" applyBorder="1" applyAlignment="1">
      <alignment horizontal="left"/>
    </xf>
    <xf numFmtId="0" fontId="10" fillId="2" borderId="7" xfId="0" applyFont="1" applyFill="1" applyBorder="1" applyAlignment="1" applyProtection="1">
      <alignment horizontal="center"/>
      <protection locked="0"/>
    </xf>
    <xf numFmtId="0" fontId="10" fillId="2" borderId="7" xfId="0" applyFont="1" applyFill="1" applyBorder="1" applyAlignment="1">
      <alignment horizontal="center"/>
    </xf>
    <xf numFmtId="1" fontId="10" fillId="3" borderId="7" xfId="0" applyNumberFormat="1" applyFont="1" applyFill="1" applyBorder="1" applyAlignment="1">
      <alignment horizontal="center"/>
    </xf>
    <xf numFmtId="3" fontId="10" fillId="2" borderId="22" xfId="0" applyNumberFormat="1" applyFont="1" applyFill="1" applyBorder="1" applyAlignment="1" applyProtection="1">
      <alignment horizontal="center"/>
      <protection locked="0"/>
    </xf>
    <xf numFmtId="0" fontId="9" fillId="7" borderId="8" xfId="0" applyFont="1" applyFill="1" applyBorder="1"/>
    <xf numFmtId="0" fontId="10" fillId="7" borderId="8" xfId="0" applyFont="1" applyFill="1" applyBorder="1"/>
    <xf numFmtId="0" fontId="9" fillId="8" borderId="8" xfId="0" applyFont="1" applyFill="1" applyBorder="1" applyAlignment="1" applyProtection="1">
      <alignment horizontal="right" vertical="center"/>
      <protection locked="0"/>
    </xf>
    <xf numFmtId="0" fontId="10" fillId="9" borderId="4" xfId="0" applyFont="1" applyFill="1" applyBorder="1" applyAlignment="1">
      <alignment horizontal="right"/>
    </xf>
    <xf numFmtId="0" fontId="9" fillId="9" borderId="20" xfId="0" applyFont="1" applyFill="1" applyBorder="1" applyAlignment="1" applyProtection="1">
      <alignment horizontal="center"/>
      <protection locked="0"/>
    </xf>
    <xf numFmtId="0" fontId="10" fillId="9" borderId="20" xfId="0" applyFont="1" applyFill="1" applyBorder="1" applyAlignment="1" applyProtection="1">
      <alignment horizontal="center"/>
      <protection locked="0"/>
    </xf>
    <xf numFmtId="0" fontId="10" fillId="9" borderId="21" xfId="0" applyFont="1" applyFill="1" applyBorder="1" applyAlignment="1">
      <alignment horizontal="right"/>
    </xf>
    <xf numFmtId="3" fontId="10" fillId="9" borderId="0" xfId="0" applyNumberFormat="1" applyFont="1" applyFill="1"/>
    <xf numFmtId="4" fontId="9" fillId="9" borderId="0" xfId="0" applyNumberFormat="1" applyFont="1" applyFill="1"/>
    <xf numFmtId="0" fontId="30" fillId="5" borderId="5" xfId="0" applyFont="1" applyFill="1" applyBorder="1" applyAlignment="1">
      <alignment horizontal="center" vertical="center" wrapText="1"/>
    </xf>
    <xf numFmtId="0" fontId="30" fillId="15" borderId="18" xfId="2" applyFont="1" applyFill="1" applyBorder="1" applyAlignment="1" applyProtection="1">
      <alignment horizontal="center" vertical="top"/>
    </xf>
    <xf numFmtId="164" fontId="30" fillId="15" borderId="18" xfId="1" applyNumberFormat="1" applyFont="1" applyFill="1" applyBorder="1" applyAlignment="1" applyProtection="1">
      <alignment vertical="top"/>
      <protection hidden="1"/>
    </xf>
    <xf numFmtId="0" fontId="30" fillId="14" borderId="18" xfId="2" applyFont="1" applyFill="1" applyBorder="1" applyAlignment="1" applyProtection="1">
      <alignment horizontal="center" vertical="top"/>
    </xf>
    <xf numFmtId="164" fontId="30" fillId="14" borderId="18" xfId="1" applyNumberFormat="1" applyFont="1" applyFill="1" applyBorder="1" applyAlignment="1" applyProtection="1">
      <alignment vertical="top"/>
      <protection hidden="1"/>
    </xf>
    <xf numFmtId="0" fontId="30" fillId="9" borderId="18" xfId="2" applyFont="1" applyFill="1" applyBorder="1" applyAlignment="1" applyProtection="1">
      <alignment horizontal="center" vertical="top"/>
    </xf>
    <xf numFmtId="0" fontId="36" fillId="9" borderId="18" xfId="2" applyFont="1" applyFill="1" applyBorder="1" applyAlignment="1" applyProtection="1">
      <alignment horizontal="center" vertical="top"/>
    </xf>
    <xf numFmtId="164" fontId="36" fillId="9" borderId="18" xfId="1" applyNumberFormat="1" applyFont="1" applyFill="1" applyBorder="1" applyAlignment="1" applyProtection="1">
      <alignment vertical="top"/>
      <protection locked="0"/>
    </xf>
    <xf numFmtId="164" fontId="30" fillId="9" borderId="18" xfId="1" applyNumberFormat="1" applyFont="1" applyFill="1" applyBorder="1" applyAlignment="1" applyProtection="1">
      <alignment vertical="top"/>
      <protection locked="0"/>
    </xf>
    <xf numFmtId="0" fontId="72" fillId="0" borderId="0" xfId="4" applyFont="1"/>
    <xf numFmtId="0" fontId="70" fillId="0" borderId="0" xfId="0" applyFont="1" applyFill="1" applyBorder="1" applyAlignment="1"/>
    <xf numFmtId="0" fontId="71" fillId="9" borderId="11" xfId="2" applyFont="1" applyFill="1" applyBorder="1" applyAlignment="1" applyProtection="1">
      <alignment vertical="top" wrapText="1"/>
    </xf>
    <xf numFmtId="0" fontId="72" fillId="9" borderId="0" xfId="4" applyFont="1" applyFill="1" applyBorder="1"/>
    <xf numFmtId="0" fontId="73" fillId="9" borderId="0" xfId="4" applyFont="1" applyFill="1"/>
    <xf numFmtId="0" fontId="73" fillId="0" borderId="0" xfId="4" applyFont="1"/>
    <xf numFmtId="0" fontId="71" fillId="9" borderId="0" xfId="2" applyFont="1" applyFill="1" applyBorder="1" applyAlignment="1" applyProtection="1">
      <alignment vertical="top" wrapText="1"/>
    </xf>
    <xf numFmtId="4" fontId="73" fillId="0" borderId="0" xfId="4" applyNumberFormat="1" applyFont="1"/>
    <xf numFmtId="164" fontId="72" fillId="0" borderId="0" xfId="4" applyNumberFormat="1" applyFont="1"/>
    <xf numFmtId="164" fontId="70" fillId="9" borderId="0" xfId="1" applyNumberFormat="1" applyFont="1" applyFill="1" applyBorder="1" applyAlignment="1" applyProtection="1">
      <alignment vertical="top"/>
      <protection locked="0"/>
    </xf>
    <xf numFmtId="164" fontId="70" fillId="9" borderId="0" xfId="1" applyNumberFormat="1" applyFont="1" applyFill="1" applyBorder="1" applyAlignment="1" applyProtection="1">
      <alignment horizontal="right" vertical="top"/>
      <protection hidden="1"/>
    </xf>
    <xf numFmtId="164" fontId="70" fillId="9" borderId="7" xfId="1" applyNumberFormat="1" applyFont="1" applyFill="1" applyBorder="1" applyAlignment="1" applyProtection="1">
      <alignment vertical="top"/>
    </xf>
    <xf numFmtId="164" fontId="70" fillId="9" borderId="11" xfId="1" applyNumberFormat="1" applyFont="1" applyFill="1" applyBorder="1" applyAlignment="1" applyProtection="1">
      <alignment vertical="top"/>
    </xf>
    <xf numFmtId="164" fontId="71" fillId="9" borderId="7" xfId="1" applyNumberFormat="1" applyFont="1" applyFill="1" applyBorder="1" applyAlignment="1" applyProtection="1">
      <alignment vertical="top"/>
      <protection locked="0"/>
    </xf>
    <xf numFmtId="164" fontId="71" fillId="9" borderId="11" xfId="1" applyNumberFormat="1" applyFont="1" applyFill="1" applyBorder="1" applyAlignment="1" applyProtection="1">
      <alignment vertical="top"/>
      <protection locked="0"/>
    </xf>
    <xf numFmtId="164" fontId="70" fillId="14" borderId="7" xfId="1" applyNumberFormat="1" applyFont="1" applyFill="1" applyBorder="1" applyAlignment="1" applyProtection="1">
      <alignment vertical="top"/>
      <protection hidden="1"/>
    </xf>
    <xf numFmtId="164" fontId="70" fillId="14" borderId="11" xfId="1" applyNumberFormat="1" applyFont="1" applyFill="1" applyBorder="1" applyAlignment="1" applyProtection="1">
      <alignment vertical="top"/>
      <protection hidden="1"/>
    </xf>
    <xf numFmtId="0" fontId="74" fillId="9" borderId="0" xfId="0" applyFont="1" applyFill="1" applyBorder="1" applyAlignment="1">
      <alignment horizontal="center"/>
    </xf>
    <xf numFmtId="0" fontId="72" fillId="9" borderId="0" xfId="4" applyFont="1" applyFill="1"/>
    <xf numFmtId="0" fontId="72" fillId="9" borderId="0" xfId="4" applyFont="1" applyFill="1" applyAlignment="1">
      <alignment wrapText="1"/>
    </xf>
    <xf numFmtId="0" fontId="73" fillId="9" borderId="0" xfId="4" applyFont="1" applyFill="1" applyBorder="1"/>
    <xf numFmtId="0" fontId="72" fillId="0" borderId="0" xfId="4" applyFont="1" applyAlignment="1">
      <alignment wrapText="1"/>
    </xf>
    <xf numFmtId="0" fontId="72" fillId="0" borderId="0" xfId="4" applyFont="1" applyAlignment="1">
      <alignment vertical="center"/>
    </xf>
    <xf numFmtId="0" fontId="72" fillId="9" borderId="0" xfId="4" applyFont="1" applyFill="1" applyAlignment="1">
      <alignment vertical="center"/>
    </xf>
    <xf numFmtId="0" fontId="30" fillId="4" borderId="26" xfId="0" applyFont="1" applyFill="1" applyBorder="1" applyAlignment="1">
      <alignment horizontal="left" vertical="center"/>
    </xf>
    <xf numFmtId="0" fontId="30" fillId="4" borderId="0" xfId="0" applyFont="1" applyFill="1" applyBorder="1" applyAlignment="1">
      <alignment horizontal="center" vertical="center"/>
    </xf>
    <xf numFmtId="0" fontId="30" fillId="4" borderId="0" xfId="0" applyFont="1" applyFill="1" applyBorder="1" applyAlignment="1">
      <alignment vertical="center"/>
    </xf>
    <xf numFmtId="0" fontId="30" fillId="10" borderId="26" xfId="0" applyFont="1" applyFill="1" applyBorder="1" applyAlignment="1" applyProtection="1">
      <alignment vertical="center"/>
      <protection locked="0"/>
    </xf>
    <xf numFmtId="0" fontId="30" fillId="10" borderId="0" xfId="0" applyFont="1" applyFill="1" applyBorder="1" applyAlignment="1" applyProtection="1">
      <alignment vertical="center"/>
      <protection locked="0"/>
    </xf>
    <xf numFmtId="0" fontId="36" fillId="10" borderId="0" xfId="0" applyFont="1" applyFill="1" applyBorder="1" applyAlignment="1" applyProtection="1">
      <alignment vertical="center"/>
      <protection locked="0"/>
    </xf>
    <xf numFmtId="0" fontId="30" fillId="10" borderId="0" xfId="0" applyFont="1" applyFill="1" applyBorder="1" applyAlignment="1" applyProtection="1">
      <alignment vertical="center"/>
    </xf>
    <xf numFmtId="0" fontId="65" fillId="12" borderId="26" xfId="0" applyFont="1" applyFill="1" applyBorder="1" applyAlignment="1" applyProtection="1">
      <alignment horizontal="left" vertical="center"/>
      <protection locked="0"/>
    </xf>
    <xf numFmtId="0" fontId="66" fillId="12" borderId="0" xfId="0" applyFont="1" applyFill="1" applyBorder="1" applyAlignment="1">
      <alignment vertical="center"/>
    </xf>
    <xf numFmtId="0" fontId="66" fillId="12" borderId="0" xfId="0" applyFont="1" applyFill="1" applyBorder="1" applyAlignment="1">
      <alignment vertical="center" wrapText="1"/>
    </xf>
    <xf numFmtId="0" fontId="67" fillId="3" borderId="26" xfId="0" applyFont="1" applyFill="1" applyBorder="1" applyAlignment="1">
      <alignment horizontal="left" vertical="center"/>
    </xf>
    <xf numFmtId="0" fontId="67" fillId="3" borderId="0" xfId="0" applyFont="1" applyFill="1" applyBorder="1" applyAlignment="1">
      <alignment vertical="center"/>
    </xf>
    <xf numFmtId="0" fontId="68" fillId="3" borderId="0" xfId="0" applyFont="1" applyFill="1" applyBorder="1" applyAlignment="1">
      <alignment vertical="center"/>
    </xf>
    <xf numFmtId="4" fontId="67" fillId="3" borderId="0" xfId="0" applyNumberFormat="1" applyFont="1" applyFill="1" applyBorder="1" applyAlignment="1" applyProtection="1">
      <alignment vertical="center"/>
    </xf>
    <xf numFmtId="0" fontId="7" fillId="0" borderId="0" xfId="4" applyFont="1" applyAlignment="1">
      <alignment vertical="center"/>
    </xf>
    <xf numFmtId="4" fontId="67" fillId="3" borderId="0" xfId="0" applyNumberFormat="1" applyFont="1" applyFill="1" applyBorder="1" applyAlignment="1" applyProtection="1">
      <alignment vertical="center"/>
      <protection locked="0"/>
    </xf>
    <xf numFmtId="0" fontId="67" fillId="3" borderId="26" xfId="2" applyFont="1" applyFill="1" applyBorder="1" applyAlignment="1">
      <alignment horizontal="left" vertical="center"/>
    </xf>
    <xf numFmtId="4" fontId="67" fillId="3" borderId="2" xfId="0" applyNumberFormat="1" applyFont="1" applyFill="1" applyBorder="1" applyAlignment="1" applyProtection="1">
      <alignment vertical="center"/>
    </xf>
    <xf numFmtId="0" fontId="69" fillId="11" borderId="26" xfId="0" applyFont="1" applyFill="1" applyBorder="1" applyAlignment="1">
      <alignment horizontal="left" vertical="center"/>
    </xf>
    <xf numFmtId="0" fontId="67" fillId="11" borderId="0" xfId="0" applyFont="1" applyFill="1" applyBorder="1" applyAlignment="1">
      <alignment vertical="center"/>
    </xf>
    <xf numFmtId="0" fontId="68" fillId="11" borderId="0" xfId="0" applyFont="1" applyFill="1" applyBorder="1" applyAlignment="1">
      <alignment vertical="center"/>
    </xf>
    <xf numFmtId="4" fontId="69" fillId="11" borderId="1" xfId="0" applyNumberFormat="1" applyFont="1" applyFill="1" applyBorder="1" applyAlignment="1">
      <alignment vertical="center"/>
    </xf>
    <xf numFmtId="4" fontId="67" fillId="11" borderId="0" xfId="0" applyNumberFormat="1" applyFont="1" applyFill="1" applyBorder="1" applyAlignment="1" applyProtection="1">
      <alignment vertical="center"/>
      <protection locked="0"/>
    </xf>
    <xf numFmtId="0" fontId="69" fillId="12" borderId="26" xfId="0" applyFont="1" applyFill="1" applyBorder="1" applyAlignment="1" applyProtection="1">
      <alignment vertical="center"/>
      <protection locked="0"/>
    </xf>
    <xf numFmtId="0" fontId="69" fillId="12" borderId="0" xfId="0" applyFont="1" applyFill="1" applyBorder="1" applyAlignment="1" applyProtection="1">
      <alignment vertical="center"/>
      <protection locked="0"/>
    </xf>
    <xf numFmtId="0" fontId="69" fillId="12" borderId="0" xfId="0" applyFont="1" applyFill="1" applyBorder="1" applyAlignment="1" applyProtection="1">
      <alignment vertical="center" wrapText="1"/>
      <protection locked="0"/>
    </xf>
    <xf numFmtId="0" fontId="30" fillId="13" borderId="18" xfId="2" applyFont="1" applyFill="1" applyBorder="1" applyAlignment="1" applyProtection="1">
      <alignment horizontal="center" vertical="center"/>
    </xf>
    <xf numFmtId="0" fontId="30" fillId="13" borderId="18" xfId="2" applyFont="1" applyFill="1" applyBorder="1" applyAlignment="1" applyProtection="1">
      <alignment vertical="center" wrapText="1"/>
    </xf>
    <xf numFmtId="164" fontId="30" fillId="13" borderId="18" xfId="1" applyNumberFormat="1" applyFont="1" applyFill="1" applyBorder="1" applyAlignment="1" applyProtection="1">
      <alignment vertical="center"/>
      <protection hidden="1"/>
    </xf>
    <xf numFmtId="0" fontId="30" fillId="15" borderId="18" xfId="2" applyFont="1" applyFill="1" applyBorder="1" applyAlignment="1" applyProtection="1">
      <alignment horizontal="center" vertical="center"/>
    </xf>
    <xf numFmtId="0" fontId="30" fillId="15" borderId="18" xfId="0" applyFont="1" applyFill="1" applyBorder="1" applyAlignment="1" applyProtection="1">
      <alignment vertical="center" wrapText="1"/>
    </xf>
    <xf numFmtId="164" fontId="30" fillId="15" borderId="18" xfId="1" applyNumberFormat="1" applyFont="1" applyFill="1" applyBorder="1" applyAlignment="1" applyProtection="1">
      <alignment vertical="center"/>
      <protection hidden="1"/>
    </xf>
    <xf numFmtId="0" fontId="30" fillId="14" borderId="18" xfId="2" applyFont="1" applyFill="1" applyBorder="1" applyAlignment="1" applyProtection="1">
      <alignment horizontal="center" vertical="center"/>
    </xf>
    <xf numFmtId="0" fontId="30" fillId="14" borderId="18" xfId="0" applyFont="1" applyFill="1" applyBorder="1" applyAlignment="1" applyProtection="1">
      <alignment vertical="center" wrapText="1"/>
    </xf>
    <xf numFmtId="164" fontId="30" fillId="14" borderId="18" xfId="1" applyNumberFormat="1" applyFont="1" applyFill="1" applyBorder="1" applyAlignment="1" applyProtection="1">
      <alignment vertical="center"/>
      <protection hidden="1"/>
    </xf>
    <xf numFmtId="0" fontId="30" fillId="9" borderId="18" xfId="2" applyFont="1" applyFill="1" applyBorder="1" applyAlignment="1" applyProtection="1">
      <alignment horizontal="center" vertical="center"/>
    </xf>
    <xf numFmtId="0" fontId="30" fillId="9" borderId="18" xfId="0" applyFont="1" applyFill="1" applyBorder="1" applyAlignment="1" applyProtection="1">
      <alignment vertical="center" wrapText="1"/>
    </xf>
    <xf numFmtId="164" fontId="30" fillId="9" borderId="18" xfId="1" applyNumberFormat="1" applyFont="1" applyFill="1" applyBorder="1" applyAlignment="1" applyProtection="1">
      <alignment vertical="center"/>
      <protection hidden="1"/>
    </xf>
    <xf numFmtId="0" fontId="36" fillId="9" borderId="18" xfId="2" applyFont="1" applyFill="1" applyBorder="1" applyAlignment="1" applyProtection="1">
      <alignment horizontal="center" vertical="center"/>
    </xf>
    <xf numFmtId="0" fontId="36" fillId="9" borderId="18" xfId="2" applyFont="1" applyFill="1" applyBorder="1" applyAlignment="1" applyProtection="1">
      <alignment vertical="center" wrapText="1"/>
    </xf>
    <xf numFmtId="164" fontId="36" fillId="9" borderId="18" xfId="1" applyNumberFormat="1" applyFont="1" applyFill="1" applyBorder="1" applyAlignment="1" applyProtection="1">
      <alignment vertical="center"/>
      <protection locked="0"/>
    </xf>
    <xf numFmtId="0" fontId="36" fillId="9" borderId="18" xfId="0" applyFont="1" applyFill="1" applyBorder="1" applyAlignment="1" applyProtection="1">
      <alignment vertical="center" wrapText="1"/>
    </xf>
    <xf numFmtId="0" fontId="7" fillId="0" borderId="18" xfId="4" applyFont="1" applyBorder="1" applyAlignment="1">
      <alignment vertical="center"/>
    </xf>
    <xf numFmtId="0" fontId="36" fillId="9" borderId="18" xfId="0" applyFont="1" applyFill="1" applyBorder="1" applyAlignment="1" applyProtection="1">
      <alignment vertical="center" wrapText="1"/>
      <protection locked="0"/>
    </xf>
    <xf numFmtId="0" fontId="30" fillId="9" borderId="18" xfId="2" applyFont="1" applyFill="1" applyBorder="1" applyAlignment="1" applyProtection="1">
      <alignment vertical="center" wrapText="1"/>
    </xf>
    <xf numFmtId="164" fontId="30" fillId="9" borderId="18" xfId="1" applyNumberFormat="1" applyFont="1" applyFill="1" applyBorder="1" applyAlignment="1" applyProtection="1">
      <alignment vertical="center"/>
      <protection locked="0"/>
    </xf>
    <xf numFmtId="164" fontId="30" fillId="9" borderId="18" xfId="1" applyNumberFormat="1" applyFont="1" applyFill="1" applyBorder="1" applyAlignment="1" applyProtection="1">
      <alignment vertical="center"/>
    </xf>
    <xf numFmtId="164" fontId="30" fillId="14" borderId="18" xfId="1" applyNumberFormat="1" applyFont="1" applyFill="1" applyBorder="1" applyAlignment="1" applyProtection="1">
      <alignment vertical="center"/>
      <protection locked="0"/>
    </xf>
    <xf numFmtId="0" fontId="36" fillId="9" borderId="18" xfId="2" applyFont="1" applyFill="1" applyBorder="1" applyAlignment="1" applyProtection="1">
      <alignment horizontal="center" vertical="center"/>
      <protection locked="0"/>
    </xf>
    <xf numFmtId="164" fontId="36" fillId="9" borderId="18" xfId="1" applyNumberFormat="1" applyFont="1" applyFill="1" applyBorder="1" applyAlignment="1" applyProtection="1">
      <alignment vertical="center"/>
    </xf>
    <xf numFmtId="164" fontId="30" fillId="9" borderId="18" xfId="1" applyNumberFormat="1" applyFont="1" applyFill="1" applyBorder="1" applyAlignment="1" applyProtection="1">
      <alignment vertical="top"/>
    </xf>
    <xf numFmtId="0" fontId="36" fillId="9" borderId="18" xfId="0" applyFont="1" applyFill="1" applyBorder="1" applyAlignment="1" applyProtection="1">
      <alignment vertical="top" wrapText="1"/>
    </xf>
    <xf numFmtId="0" fontId="27" fillId="9" borderId="7" xfId="2" applyFont="1" applyFill="1" applyBorder="1" applyAlignment="1" applyProtection="1">
      <alignment vertical="top"/>
    </xf>
    <xf numFmtId="0" fontId="30" fillId="9" borderId="7" xfId="2" applyFont="1" applyFill="1" applyBorder="1" applyAlignment="1" applyProtection="1">
      <alignment horizontal="center" vertical="center"/>
    </xf>
    <xf numFmtId="0" fontId="30" fillId="9" borderId="7" xfId="2" applyFont="1" applyFill="1" applyBorder="1" applyAlignment="1" applyProtection="1">
      <alignment horizontal="center" vertical="top"/>
    </xf>
    <xf numFmtId="0" fontId="30" fillId="9" borderId="7" xfId="2" applyFont="1" applyFill="1" applyBorder="1" applyAlignment="1" applyProtection="1">
      <alignment vertical="top" wrapText="1"/>
    </xf>
    <xf numFmtId="164" fontId="30" fillId="9" borderId="7" xfId="1" applyNumberFormat="1" applyFont="1" applyFill="1" applyBorder="1" applyAlignment="1" applyProtection="1">
      <alignment vertical="top"/>
    </xf>
    <xf numFmtId="0" fontId="1" fillId="9" borderId="7" xfId="2" applyFont="1" applyFill="1" applyBorder="1" applyProtection="1"/>
    <xf numFmtId="0" fontId="36" fillId="9" borderId="7" xfId="2" applyFont="1" applyFill="1" applyBorder="1" applyAlignment="1" applyProtection="1">
      <alignment horizontal="center" vertical="center"/>
    </xf>
    <xf numFmtId="0" fontId="36" fillId="9" borderId="7" xfId="2" applyFont="1" applyFill="1" applyBorder="1" applyAlignment="1" applyProtection="1">
      <alignment horizontal="center" vertical="top"/>
    </xf>
    <xf numFmtId="0" fontId="36" fillId="9" borderId="7" xfId="0" applyFont="1" applyFill="1" applyBorder="1" applyAlignment="1" applyProtection="1">
      <alignment vertical="top" wrapText="1"/>
    </xf>
    <xf numFmtId="164" fontId="30" fillId="9" borderId="7" xfId="1" applyNumberFormat="1" applyFont="1" applyFill="1" applyBorder="1" applyAlignment="1" applyProtection="1">
      <alignment vertical="top"/>
      <protection locked="0"/>
    </xf>
    <xf numFmtId="0" fontId="27" fillId="9" borderId="7" xfId="2" applyFont="1" applyFill="1" applyBorder="1" applyProtection="1"/>
    <xf numFmtId="0" fontId="30" fillId="9" borderId="7" xfId="0" applyFont="1" applyFill="1" applyBorder="1" applyAlignment="1" applyProtection="1">
      <alignment vertical="top" wrapText="1"/>
    </xf>
    <xf numFmtId="0" fontId="27" fillId="14" borderId="7" xfId="2" applyFont="1" applyFill="1" applyBorder="1" applyAlignment="1" applyProtection="1">
      <alignment vertical="top"/>
    </xf>
    <xf numFmtId="0" fontId="30" fillId="14" borderId="7" xfId="2" applyFont="1" applyFill="1" applyBorder="1" applyAlignment="1" applyProtection="1">
      <alignment horizontal="center" vertical="center"/>
    </xf>
    <xf numFmtId="0" fontId="30" fillId="14" borderId="7" xfId="2" applyFont="1" applyFill="1" applyBorder="1" applyAlignment="1" applyProtection="1">
      <alignment horizontal="center" vertical="top"/>
    </xf>
    <xf numFmtId="0" fontId="30" fillId="14" borderId="7" xfId="0" applyFont="1" applyFill="1" applyBorder="1" applyAlignment="1" applyProtection="1">
      <alignment vertical="top" wrapText="1"/>
    </xf>
    <xf numFmtId="164" fontId="30" fillId="14" borderId="7" xfId="1" applyNumberFormat="1" applyFont="1" applyFill="1" applyBorder="1" applyAlignment="1" applyProtection="1">
      <alignment vertical="top"/>
      <protection hidden="1"/>
    </xf>
    <xf numFmtId="0" fontId="1" fillId="9" borderId="15" xfId="2" applyFont="1" applyFill="1" applyBorder="1" applyAlignment="1" applyProtection="1">
      <alignment vertical="top"/>
    </xf>
    <xf numFmtId="0" fontId="36" fillId="9" borderId="15" xfId="2" applyFont="1" applyFill="1" applyBorder="1" applyAlignment="1" applyProtection="1">
      <alignment horizontal="center" vertical="center"/>
    </xf>
    <xf numFmtId="0" fontId="36" fillId="9" borderId="15" xfId="2" applyFont="1" applyFill="1" applyBorder="1" applyAlignment="1" applyProtection="1">
      <alignment horizontal="center" vertical="top"/>
    </xf>
    <xf numFmtId="0" fontId="36" fillId="9" borderId="15" xfId="0" applyFont="1" applyFill="1" applyBorder="1" applyAlignment="1" applyProtection="1">
      <alignment vertical="top" wrapText="1"/>
    </xf>
    <xf numFmtId="0" fontId="1" fillId="9" borderId="15" xfId="0" applyFont="1" applyFill="1" applyBorder="1" applyProtection="1">
      <protection locked="0"/>
    </xf>
    <xf numFmtId="0" fontId="75" fillId="9" borderId="25" xfId="0" applyFont="1" applyFill="1" applyBorder="1" applyAlignment="1">
      <alignment horizontal="center"/>
    </xf>
    <xf numFmtId="0" fontId="75" fillId="9" borderId="25" xfId="0" applyFont="1" applyFill="1" applyBorder="1" applyAlignment="1">
      <alignment horizontal="center" vertical="center"/>
    </xf>
    <xf numFmtId="0" fontId="75" fillId="9" borderId="0" xfId="0" applyFont="1" applyFill="1" applyBorder="1" applyAlignment="1">
      <alignment horizontal="center"/>
    </xf>
    <xf numFmtId="0" fontId="75" fillId="9" borderId="0" xfId="0" applyFont="1" applyFill="1" applyBorder="1" applyAlignment="1">
      <alignment horizontal="center" vertical="center"/>
    </xf>
    <xf numFmtId="0" fontId="7" fillId="9" borderId="0" xfId="4" applyFont="1" applyFill="1" applyAlignment="1">
      <alignment vertical="center"/>
    </xf>
    <xf numFmtId="0" fontId="63" fillId="9" borderId="33" xfId="4" applyFont="1" applyFill="1" applyBorder="1" applyAlignment="1">
      <alignment vertical="center"/>
    </xf>
    <xf numFmtId="0" fontId="63" fillId="9" borderId="0" xfId="4" applyFont="1" applyFill="1" applyAlignment="1">
      <alignment vertical="center"/>
    </xf>
    <xf numFmtId="0" fontId="76" fillId="9" borderId="0" xfId="4" applyFont="1" applyFill="1" applyAlignment="1">
      <alignment vertical="center"/>
    </xf>
    <xf numFmtId="0" fontId="77" fillId="9" borderId="33" xfId="4" applyFont="1" applyFill="1" applyBorder="1" applyAlignment="1">
      <alignment vertical="center"/>
    </xf>
    <xf numFmtId="0" fontId="77" fillId="9" borderId="33" xfId="4" applyFont="1" applyFill="1" applyBorder="1"/>
    <xf numFmtId="0" fontId="77" fillId="9" borderId="0" xfId="4" applyFont="1" applyFill="1"/>
    <xf numFmtId="4" fontId="12" fillId="2" borderId="7" xfId="3" applyNumberFormat="1" applyFont="1" applyFill="1" applyBorder="1" applyAlignment="1" applyProtection="1">
      <alignment vertical="top" wrapText="1"/>
      <protection locked="0"/>
    </xf>
    <xf numFmtId="164" fontId="18" fillId="9" borderId="11" xfId="2" applyNumberFormat="1" applyFont="1" applyFill="1" applyBorder="1" applyAlignment="1" applyProtection="1">
      <alignment vertical="top" wrapText="1"/>
    </xf>
    <xf numFmtId="0" fontId="9" fillId="11" borderId="13" xfId="0" applyFont="1" applyFill="1" applyBorder="1" applyAlignment="1">
      <alignment horizontal="center" vertical="center" wrapText="1"/>
    </xf>
    <xf numFmtId="0" fontId="9" fillId="11" borderId="5" xfId="0" applyFont="1" applyFill="1" applyBorder="1" applyAlignment="1">
      <alignment horizontal="center" vertical="center" wrapText="1"/>
    </xf>
    <xf numFmtId="0" fontId="9" fillId="10" borderId="0" xfId="0" applyFont="1" applyFill="1" applyAlignment="1" applyProtection="1">
      <alignment horizontal="center"/>
      <protection locked="0"/>
    </xf>
    <xf numFmtId="0" fontId="9" fillId="10" borderId="3" xfId="0" applyFont="1" applyFill="1" applyBorder="1" applyAlignment="1" applyProtection="1">
      <alignment horizontal="center"/>
      <protection locked="0"/>
    </xf>
    <xf numFmtId="0" fontId="30" fillId="11" borderId="13" xfId="0" applyFont="1" applyFill="1" applyBorder="1" applyAlignment="1">
      <alignment horizontal="center" vertical="center" wrapText="1"/>
    </xf>
    <xf numFmtId="0" fontId="30" fillId="11" borderId="5" xfId="0" applyFont="1" applyFill="1" applyBorder="1" applyAlignment="1">
      <alignment horizontal="center" vertical="center" wrapText="1"/>
    </xf>
    <xf numFmtId="0" fontId="9" fillId="4" borderId="0" xfId="0" applyFont="1" applyFill="1" applyAlignment="1" applyProtection="1">
      <alignment horizontal="center"/>
      <protection locked="0"/>
    </xf>
    <xf numFmtId="0" fontId="9" fillId="4" borderId="3" xfId="0" applyFont="1" applyFill="1" applyBorder="1" applyAlignment="1" applyProtection="1">
      <alignment horizontal="center"/>
      <protection locked="0"/>
    </xf>
    <xf numFmtId="0" fontId="30" fillId="11" borderId="13" xfId="0" applyFont="1" applyFill="1" applyBorder="1" applyAlignment="1">
      <alignment horizontal="center" vertical="center"/>
    </xf>
    <xf numFmtId="0" fontId="30" fillId="11" borderId="5" xfId="0" applyFont="1" applyFill="1" applyBorder="1" applyAlignment="1">
      <alignment horizontal="center" vertical="center"/>
    </xf>
    <xf numFmtId="0" fontId="30" fillId="11" borderId="13" xfId="0" applyFont="1" applyFill="1" applyBorder="1" applyAlignment="1">
      <alignment horizontal="center"/>
    </xf>
    <xf numFmtId="0" fontId="9" fillId="8" borderId="0" xfId="6" applyFont="1" applyFill="1" applyBorder="1" applyAlignment="1">
      <alignment horizontal="left"/>
    </xf>
    <xf numFmtId="0" fontId="17" fillId="0" borderId="0" xfId="6" applyFont="1" applyFill="1" applyBorder="1" applyAlignment="1">
      <alignment horizontal="center"/>
    </xf>
    <xf numFmtId="0" fontId="29" fillId="0" borderId="0" xfId="6" applyFont="1" applyFill="1" applyBorder="1" applyAlignment="1">
      <alignment horizontal="center"/>
    </xf>
    <xf numFmtId="0" fontId="30" fillId="0" borderId="0" xfId="6" applyFont="1" applyFill="1" applyBorder="1" applyAlignment="1">
      <alignment horizontal="center"/>
    </xf>
    <xf numFmtId="0" fontId="9" fillId="0" borderId="0" xfId="6" applyFont="1" applyFill="1" applyBorder="1" applyAlignment="1">
      <alignment horizontal="center"/>
    </xf>
    <xf numFmtId="0" fontId="9" fillId="4" borderId="0" xfId="6" applyFont="1" applyFill="1" applyBorder="1" applyAlignment="1">
      <alignment horizontal="left"/>
    </xf>
    <xf numFmtId="0" fontId="9" fillId="10" borderId="14" xfId="0" applyFont="1" applyFill="1" applyBorder="1" applyAlignment="1" applyProtection="1">
      <alignment horizontal="left"/>
    </xf>
    <xf numFmtId="0" fontId="17" fillId="0" borderId="4" xfId="0" applyFont="1" applyFill="1" applyBorder="1" applyAlignment="1">
      <alignment horizontal="center"/>
    </xf>
    <xf numFmtId="0" fontId="17" fillId="0" borderId="0" xfId="0" applyFont="1" applyFill="1" applyBorder="1" applyAlignment="1">
      <alignment horizontal="center"/>
    </xf>
    <xf numFmtId="0" fontId="29" fillId="0" borderId="4" xfId="0" applyFont="1" applyFill="1" applyBorder="1" applyAlignment="1">
      <alignment horizontal="center"/>
    </xf>
    <xf numFmtId="0" fontId="29" fillId="0" borderId="0" xfId="0" applyFont="1" applyFill="1" applyBorder="1" applyAlignment="1">
      <alignment horizontal="center"/>
    </xf>
    <xf numFmtId="0" fontId="30" fillId="0" borderId="4" xfId="0" applyFont="1" applyFill="1" applyBorder="1" applyAlignment="1">
      <alignment horizontal="center"/>
    </xf>
    <xf numFmtId="0" fontId="30" fillId="0" borderId="0" xfId="0" applyFont="1" applyFill="1" applyBorder="1" applyAlignment="1">
      <alignment horizontal="center"/>
    </xf>
    <xf numFmtId="0" fontId="9" fillId="0" borderId="11" xfId="0" applyFont="1" applyFill="1" applyBorder="1" applyAlignment="1">
      <alignment horizontal="center"/>
    </xf>
    <xf numFmtId="0" fontId="9" fillId="0" borderId="0" xfId="0" applyFont="1" applyFill="1" applyBorder="1" applyAlignment="1">
      <alignment horizontal="center"/>
    </xf>
    <xf numFmtId="0" fontId="9" fillId="4" borderId="0" xfId="0" applyFont="1" applyFill="1" applyBorder="1" applyAlignment="1">
      <alignment horizontal="left"/>
    </xf>
    <xf numFmtId="0" fontId="17" fillId="0" borderId="9" xfId="0" applyFont="1" applyFill="1" applyBorder="1" applyAlignment="1">
      <alignment horizontal="center"/>
    </xf>
    <xf numFmtId="0" fontId="17" fillId="0" borderId="10" xfId="0" applyFont="1" applyFill="1" applyBorder="1" applyAlignment="1">
      <alignment horizontal="center"/>
    </xf>
    <xf numFmtId="0" fontId="17" fillId="0" borderId="16" xfId="0" applyFont="1" applyFill="1" applyBorder="1" applyAlignment="1">
      <alignment horizontal="center"/>
    </xf>
    <xf numFmtId="0" fontId="29" fillId="0" borderId="11" xfId="0" applyFont="1" applyFill="1" applyBorder="1" applyAlignment="1">
      <alignment horizontal="center"/>
    </xf>
    <xf numFmtId="0" fontId="29" fillId="0" borderId="12" xfId="0" applyFont="1" applyFill="1" applyBorder="1" applyAlignment="1">
      <alignment horizontal="center"/>
    </xf>
    <xf numFmtId="0" fontId="30" fillId="0" borderId="11" xfId="0" applyFont="1" applyFill="1" applyBorder="1" applyAlignment="1">
      <alignment horizontal="center"/>
    </xf>
    <xf numFmtId="0" fontId="30" fillId="0" borderId="12" xfId="0" applyFont="1" applyFill="1" applyBorder="1" applyAlignment="1">
      <alignment horizontal="center"/>
    </xf>
    <xf numFmtId="0" fontId="9" fillId="0" borderId="12" xfId="0" applyFont="1" applyFill="1" applyBorder="1" applyAlignment="1">
      <alignment horizontal="center"/>
    </xf>
    <xf numFmtId="0" fontId="9" fillId="4" borderId="12" xfId="0" applyFont="1" applyFill="1" applyBorder="1" applyAlignment="1">
      <alignment horizontal="left"/>
    </xf>
    <xf numFmtId="0" fontId="9" fillId="10" borderId="0" xfId="0" applyFont="1" applyFill="1" applyBorder="1" applyAlignment="1" applyProtection="1">
      <alignment horizontal="left"/>
    </xf>
    <xf numFmtId="0" fontId="9" fillId="10" borderId="12" xfId="0" applyFont="1" applyFill="1" applyBorder="1" applyAlignment="1" applyProtection="1">
      <alignment horizontal="left"/>
    </xf>
    <xf numFmtId="0" fontId="14" fillId="11" borderId="5" xfId="0" applyFont="1" applyFill="1" applyBorder="1" applyAlignment="1">
      <alignment horizontal="center" vertical="center" wrapText="1"/>
    </xf>
    <xf numFmtId="0" fontId="21" fillId="11" borderId="6" xfId="3" applyFont="1" applyFill="1" applyBorder="1" applyAlignment="1">
      <alignment horizontal="center" vertical="center"/>
    </xf>
    <xf numFmtId="0" fontId="21" fillId="11" borderId="13" xfId="3" applyFont="1" applyFill="1" applyBorder="1" applyAlignment="1">
      <alignment horizontal="center" vertical="center"/>
    </xf>
    <xf numFmtId="0" fontId="21" fillId="11" borderId="6" xfId="3" applyFont="1" applyFill="1" applyBorder="1" applyAlignment="1">
      <alignment horizontal="center" vertical="center" wrapText="1"/>
    </xf>
    <xf numFmtId="0" fontId="21" fillId="11" borderId="13" xfId="3" applyFont="1" applyFill="1" applyBorder="1" applyAlignment="1">
      <alignment horizontal="center" vertical="center" wrapText="1"/>
    </xf>
    <xf numFmtId="0" fontId="14" fillId="11" borderId="5" xfId="0" applyFont="1" applyFill="1" applyBorder="1" applyAlignment="1">
      <alignment horizontal="center" vertical="center"/>
    </xf>
    <xf numFmtId="0" fontId="21" fillId="11" borderId="5" xfId="3" applyFont="1" applyFill="1" applyBorder="1" applyAlignment="1">
      <alignment horizontal="center" vertical="center"/>
    </xf>
    <xf numFmtId="0" fontId="21" fillId="11" borderId="5" xfId="3" applyFont="1" applyFill="1" applyBorder="1" applyAlignment="1">
      <alignment horizontal="center" textRotation="90"/>
    </xf>
    <xf numFmtId="0" fontId="29" fillId="0" borderId="26" xfId="0" applyFont="1" applyFill="1" applyBorder="1" applyAlignment="1">
      <alignment horizontal="center"/>
    </xf>
    <xf numFmtId="0" fontId="30" fillId="0" borderId="26" xfId="0" applyFont="1" applyFill="1" applyBorder="1" applyAlignment="1">
      <alignment horizontal="center"/>
    </xf>
    <xf numFmtId="0" fontId="9" fillId="0" borderId="26" xfId="0" applyFont="1" applyFill="1" applyBorder="1" applyAlignment="1">
      <alignment horizontal="center"/>
    </xf>
    <xf numFmtId="0" fontId="21" fillId="11" borderId="27" xfId="3" applyFont="1" applyFill="1" applyBorder="1" applyAlignment="1">
      <alignment horizontal="center" textRotation="90"/>
    </xf>
    <xf numFmtId="0" fontId="21" fillId="11" borderId="9" xfId="3" applyFont="1" applyFill="1" applyBorder="1" applyAlignment="1">
      <alignment horizontal="center" vertical="center" wrapText="1"/>
    </xf>
    <xf numFmtId="0" fontId="21" fillId="11" borderId="31" xfId="3" applyFont="1" applyFill="1" applyBorder="1" applyAlignment="1">
      <alignment horizontal="center" vertical="center" wrapText="1"/>
    </xf>
    <xf numFmtId="0" fontId="69" fillId="11" borderId="9" xfId="3" applyFont="1" applyFill="1" applyBorder="1" applyAlignment="1">
      <alignment horizontal="center" vertical="center" wrapText="1"/>
    </xf>
    <xf numFmtId="0" fontId="69" fillId="11" borderId="11" xfId="3" applyFont="1" applyFill="1" applyBorder="1" applyAlignment="1">
      <alignment horizontal="center" vertical="center" wrapText="1"/>
    </xf>
    <xf numFmtId="0" fontId="30" fillId="0" borderId="26" xfId="0" applyFont="1" applyFill="1" applyBorder="1" applyAlignment="1">
      <alignment horizontal="center" vertical="center"/>
    </xf>
    <xf numFmtId="0" fontId="30" fillId="0" borderId="0" xfId="0" applyFont="1" applyFill="1" applyBorder="1" applyAlignment="1">
      <alignment horizontal="center" vertical="center"/>
    </xf>
    <xf numFmtId="0" fontId="69" fillId="11" borderId="6" xfId="3" applyFont="1" applyFill="1" applyBorder="1" applyAlignment="1">
      <alignment horizontal="center" vertical="center" wrapText="1"/>
    </xf>
    <xf numFmtId="0" fontId="69" fillId="11" borderId="7" xfId="3" applyFont="1" applyFill="1" applyBorder="1" applyAlignment="1">
      <alignment horizontal="center" vertical="center" wrapText="1"/>
    </xf>
    <xf numFmtId="0" fontId="69" fillId="11" borderId="5" xfId="3" applyFont="1" applyFill="1" applyBorder="1" applyAlignment="1">
      <alignment horizontal="center" vertical="center" textRotation="90"/>
    </xf>
    <xf numFmtId="0" fontId="69" fillId="11" borderId="6" xfId="3" applyFont="1" applyFill="1" applyBorder="1" applyAlignment="1">
      <alignment horizontal="center" vertical="center" textRotation="90"/>
    </xf>
    <xf numFmtId="0" fontId="69" fillId="11" borderId="5" xfId="3" applyFont="1" applyFill="1" applyBorder="1" applyAlignment="1">
      <alignment horizontal="center" vertical="center"/>
    </xf>
    <xf numFmtId="0" fontId="69" fillId="11" borderId="6" xfId="3" applyFont="1" applyFill="1" applyBorder="1" applyAlignment="1">
      <alignment horizontal="center" vertical="center"/>
    </xf>
    <xf numFmtId="0" fontId="69" fillId="11" borderId="6" xfId="0" applyFont="1" applyFill="1" applyBorder="1" applyAlignment="1">
      <alignment horizontal="center" vertical="center" wrapText="1"/>
    </xf>
    <xf numFmtId="0" fontId="69" fillId="11" borderId="34" xfId="0" applyFont="1" applyFill="1" applyBorder="1" applyAlignment="1">
      <alignment horizontal="center" vertical="center" wrapText="1"/>
    </xf>
    <xf numFmtId="0" fontId="63" fillId="9" borderId="33" xfId="4" applyFont="1" applyFill="1" applyBorder="1" applyAlignment="1">
      <alignment horizontal="center"/>
    </xf>
    <xf numFmtId="0" fontId="63" fillId="9" borderId="0" xfId="4" applyFont="1" applyFill="1" applyAlignment="1">
      <alignment horizontal="center"/>
    </xf>
    <xf numFmtId="0" fontId="63" fillId="9" borderId="33" xfId="4" applyFont="1" applyFill="1" applyBorder="1" applyAlignment="1">
      <alignment horizontal="left"/>
    </xf>
    <xf numFmtId="0" fontId="63" fillId="9" borderId="0" xfId="4" applyFont="1" applyFill="1" applyAlignment="1">
      <alignment horizontal="left"/>
    </xf>
    <xf numFmtId="0" fontId="63" fillId="9" borderId="33" xfId="4" applyFont="1" applyFill="1" applyBorder="1" applyAlignment="1">
      <alignment horizontal="center" wrapText="1"/>
    </xf>
    <xf numFmtId="0" fontId="60" fillId="43" borderId="0" xfId="0" applyFont="1" applyFill="1" applyAlignment="1">
      <alignment horizontal="center"/>
    </xf>
  </cellXfs>
  <cellStyles count="8">
    <cellStyle name="Millares" xfId="7" builtinId="3"/>
    <cellStyle name="Millares 2" xfId="1"/>
    <cellStyle name="Millares 3" xfId="5"/>
    <cellStyle name="Normal" xfId="0" builtinId="0"/>
    <cellStyle name="Normal 2" xfId="2"/>
    <cellStyle name="Normal 2 2" xfId="3"/>
    <cellStyle name="Normal 3" xfId="4"/>
    <cellStyle name="Normal 4" xfId="6"/>
  </cellStyles>
  <dxfs count="0"/>
  <tableStyles count="0" defaultTableStyle="TableStyleMedium9" defaultPivotStyle="PivotStyleLight16"/>
  <colors>
    <mruColors>
      <color rgb="FF71DAFF"/>
      <color rgb="FF75D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209551</xdr:colOff>
      <xdr:row>0</xdr:row>
      <xdr:rowOff>0</xdr:rowOff>
    </xdr:from>
    <xdr:to>
      <xdr:col>0</xdr:col>
      <xdr:colOff>1644197</xdr:colOff>
      <xdr:row>3</xdr:row>
      <xdr:rowOff>181429</xdr:rowOff>
    </xdr:to>
    <xdr:pic>
      <xdr:nvPicPr>
        <xdr:cNvPr id="2" name="Imagen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1" y="0"/>
          <a:ext cx="1434646" cy="7030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180975</xdr:colOff>
      <xdr:row>0</xdr:row>
      <xdr:rowOff>104775</xdr:rowOff>
    </xdr:from>
    <xdr:to>
      <xdr:col>1</xdr:col>
      <xdr:colOff>523875</xdr:colOff>
      <xdr:row>5</xdr:row>
      <xdr:rowOff>23812</xdr:rowOff>
    </xdr:to>
    <xdr:pic>
      <xdr:nvPicPr>
        <xdr:cNvPr id="2" name="Imagen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104775"/>
          <a:ext cx="1828800" cy="881062"/>
        </a:xfrm>
        <a:prstGeom prst="rect">
          <a:avLst/>
        </a:prstGeom>
      </xdr:spPr>
    </xdr:pic>
    <xdr:clientData/>
  </xdr:twoCellAnchor>
  <xdr:oneCellAnchor>
    <xdr:from>
      <xdr:col>2</xdr:col>
      <xdr:colOff>647700</xdr:colOff>
      <xdr:row>128</xdr:row>
      <xdr:rowOff>0</xdr:rowOff>
    </xdr:from>
    <xdr:ext cx="752475" cy="0"/>
    <xdr:pic>
      <xdr:nvPicPr>
        <xdr:cNvPr id="3" name="2 Imagen">
          <a:extLst>
            <a:ext uri="{FF2B5EF4-FFF2-40B4-BE49-F238E27FC236}">
              <a16:creationId xmlns=""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441102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128</xdr:row>
      <xdr:rowOff>0</xdr:rowOff>
    </xdr:from>
    <xdr:ext cx="752475" cy="0"/>
    <xdr:pic>
      <xdr:nvPicPr>
        <xdr:cNvPr id="4" name="2 Imagen">
          <a:extLst>
            <a:ext uri="{FF2B5EF4-FFF2-40B4-BE49-F238E27FC236}">
              <a16:creationId xmlns=""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381190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128</xdr:row>
      <xdr:rowOff>0</xdr:rowOff>
    </xdr:from>
    <xdr:ext cx="752475" cy="0"/>
    <xdr:pic>
      <xdr:nvPicPr>
        <xdr:cNvPr id="5" name="2 Imagen">
          <a:extLst>
            <a:ext uri="{FF2B5EF4-FFF2-40B4-BE49-F238E27FC236}">
              <a16:creationId xmlns=""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381190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128</xdr:row>
      <xdr:rowOff>0</xdr:rowOff>
    </xdr:from>
    <xdr:ext cx="752475" cy="0"/>
    <xdr:pic>
      <xdr:nvPicPr>
        <xdr:cNvPr id="6" name="2 Imagen">
          <a:extLst>
            <a:ext uri="{FF2B5EF4-FFF2-40B4-BE49-F238E27FC236}">
              <a16:creationId xmlns=""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381190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128</xdr:row>
      <xdr:rowOff>0</xdr:rowOff>
    </xdr:from>
    <xdr:ext cx="752475" cy="0"/>
    <xdr:pic>
      <xdr:nvPicPr>
        <xdr:cNvPr id="7" name="2 Imagen">
          <a:extLst>
            <a:ext uri="{FF2B5EF4-FFF2-40B4-BE49-F238E27FC236}">
              <a16:creationId xmlns=""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381190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128</xdr:row>
      <xdr:rowOff>0</xdr:rowOff>
    </xdr:from>
    <xdr:ext cx="752475" cy="0"/>
    <xdr:pic>
      <xdr:nvPicPr>
        <xdr:cNvPr id="8" name="2 Imagen">
          <a:extLst>
            <a:ext uri="{FF2B5EF4-FFF2-40B4-BE49-F238E27FC236}">
              <a16:creationId xmlns=""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381190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128</xdr:row>
      <xdr:rowOff>0</xdr:rowOff>
    </xdr:from>
    <xdr:ext cx="752475" cy="0"/>
    <xdr:pic>
      <xdr:nvPicPr>
        <xdr:cNvPr id="9" name="2 Imagen">
          <a:extLst>
            <a:ext uri="{FF2B5EF4-FFF2-40B4-BE49-F238E27FC236}">
              <a16:creationId xmlns=""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381190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128</xdr:row>
      <xdr:rowOff>0</xdr:rowOff>
    </xdr:from>
    <xdr:ext cx="752475" cy="0"/>
    <xdr:pic>
      <xdr:nvPicPr>
        <xdr:cNvPr id="10" name="2 Imagen">
          <a:extLst>
            <a:ext uri="{FF2B5EF4-FFF2-40B4-BE49-F238E27FC236}">
              <a16:creationId xmlns=""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381190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128</xdr:row>
      <xdr:rowOff>0</xdr:rowOff>
    </xdr:from>
    <xdr:ext cx="752475" cy="0"/>
    <xdr:pic>
      <xdr:nvPicPr>
        <xdr:cNvPr id="11" name="2 Imagen">
          <a:extLst>
            <a:ext uri="{FF2B5EF4-FFF2-40B4-BE49-F238E27FC236}">
              <a16:creationId xmlns=""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381285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128</xdr:row>
      <xdr:rowOff>0</xdr:rowOff>
    </xdr:from>
    <xdr:ext cx="752475" cy="0"/>
    <xdr:pic>
      <xdr:nvPicPr>
        <xdr:cNvPr id="12" name="2 Imagen">
          <a:extLst>
            <a:ext uri="{FF2B5EF4-FFF2-40B4-BE49-F238E27FC236}">
              <a16:creationId xmlns=""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382905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128</xdr:row>
      <xdr:rowOff>0</xdr:rowOff>
    </xdr:from>
    <xdr:ext cx="752475" cy="0"/>
    <xdr:pic>
      <xdr:nvPicPr>
        <xdr:cNvPr id="13" name="2 Imagen">
          <a:extLst>
            <a:ext uri="{FF2B5EF4-FFF2-40B4-BE49-F238E27FC236}">
              <a16:creationId xmlns=""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439578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2</xdr:col>
      <xdr:colOff>533400</xdr:colOff>
      <xdr:row>7</xdr:row>
      <xdr:rowOff>0</xdr:rowOff>
    </xdr:from>
    <xdr:to>
      <xdr:col>4</xdr:col>
      <xdr:colOff>152400</xdr:colOff>
      <xdr:row>7</xdr:row>
      <xdr:rowOff>0</xdr:rowOff>
    </xdr:to>
    <xdr:pic>
      <xdr:nvPicPr>
        <xdr:cNvPr id="58483" name="2 Imagen">
          <a:extLst>
            <a:ext uri="{FF2B5EF4-FFF2-40B4-BE49-F238E27FC236}">
              <a16:creationId xmlns="" xmlns:a16="http://schemas.microsoft.com/office/drawing/2014/main" id="{00000000-0008-0000-0300-000073E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1295400"/>
          <a:ext cx="533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4</xdr:col>
      <xdr:colOff>295275</xdr:colOff>
      <xdr:row>5</xdr:row>
      <xdr:rowOff>173</xdr:rowOff>
    </xdr:to>
    <xdr:pic>
      <xdr:nvPicPr>
        <xdr:cNvPr id="3" name="Imagen 2">
          <a:extLst>
            <a:ext uri="{FF2B5EF4-FFF2-40B4-BE49-F238E27FC236}">
              <a16:creationId xmlns="" xmlns:a16="http://schemas.microsoft.com/office/drawing/2014/main" i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819275" cy="87647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5080</xdr:colOff>
      <xdr:row>142</xdr:row>
      <xdr:rowOff>0</xdr:rowOff>
    </xdr:from>
    <xdr:to>
      <xdr:col>5</xdr:col>
      <xdr:colOff>150872</xdr:colOff>
      <xdr:row>142</xdr:row>
      <xdr:rowOff>0</xdr:rowOff>
    </xdr:to>
    <xdr:sp macro="" textlink="">
      <xdr:nvSpPr>
        <xdr:cNvPr id="6" name="Text Box 6">
          <a:extLst>
            <a:ext uri="{FF2B5EF4-FFF2-40B4-BE49-F238E27FC236}">
              <a16:creationId xmlns="" xmlns:a16="http://schemas.microsoft.com/office/drawing/2014/main" id="{00000000-0008-0000-0400-000006000000}"/>
            </a:ext>
          </a:extLst>
        </xdr:cNvPr>
        <xdr:cNvSpPr txBox="1">
          <a:spLocks noChangeArrowheads="1"/>
        </xdr:cNvSpPr>
      </xdr:nvSpPr>
      <xdr:spPr bwMode="auto">
        <a:xfrm>
          <a:off x="1319530" y="2646045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207</xdr:row>
      <xdr:rowOff>160020</xdr:rowOff>
    </xdr:from>
    <xdr:to>
      <xdr:col>5</xdr:col>
      <xdr:colOff>407745</xdr:colOff>
      <xdr:row>207</xdr:row>
      <xdr:rowOff>160655</xdr:rowOff>
    </xdr:to>
    <xdr:sp macro="" textlink="">
      <xdr:nvSpPr>
        <xdr:cNvPr id="7" name="Text Box 3">
          <a:extLst>
            <a:ext uri="{FF2B5EF4-FFF2-40B4-BE49-F238E27FC236}">
              <a16:creationId xmlns="" xmlns:a16="http://schemas.microsoft.com/office/drawing/2014/main" id="{00000000-0008-0000-0400-000007000000}"/>
            </a:ext>
          </a:extLst>
        </xdr:cNvPr>
        <xdr:cNvSpPr txBox="1">
          <a:spLocks noChangeArrowheads="1"/>
        </xdr:cNvSpPr>
      </xdr:nvSpPr>
      <xdr:spPr bwMode="auto">
        <a:xfrm>
          <a:off x="1317625" y="3871722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142</xdr:row>
      <xdr:rowOff>0</xdr:rowOff>
    </xdr:from>
    <xdr:to>
      <xdr:col>5</xdr:col>
      <xdr:colOff>150872</xdr:colOff>
      <xdr:row>142</xdr:row>
      <xdr:rowOff>0</xdr:rowOff>
    </xdr:to>
    <xdr:sp macro="" textlink="">
      <xdr:nvSpPr>
        <xdr:cNvPr id="8" name="Text Box 6">
          <a:extLst>
            <a:ext uri="{FF2B5EF4-FFF2-40B4-BE49-F238E27FC236}">
              <a16:creationId xmlns="" xmlns:a16="http://schemas.microsoft.com/office/drawing/2014/main" id="{00000000-0008-0000-0400-000008000000}"/>
            </a:ext>
          </a:extLst>
        </xdr:cNvPr>
        <xdr:cNvSpPr txBox="1">
          <a:spLocks noChangeArrowheads="1"/>
        </xdr:cNvSpPr>
      </xdr:nvSpPr>
      <xdr:spPr bwMode="auto">
        <a:xfrm>
          <a:off x="1319530" y="2646045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207</xdr:row>
      <xdr:rowOff>160020</xdr:rowOff>
    </xdr:from>
    <xdr:to>
      <xdr:col>5</xdr:col>
      <xdr:colOff>407745</xdr:colOff>
      <xdr:row>207</xdr:row>
      <xdr:rowOff>160655</xdr:rowOff>
    </xdr:to>
    <xdr:sp macro="" textlink="">
      <xdr:nvSpPr>
        <xdr:cNvPr id="9" name="Text Box 3">
          <a:extLst>
            <a:ext uri="{FF2B5EF4-FFF2-40B4-BE49-F238E27FC236}">
              <a16:creationId xmlns="" xmlns:a16="http://schemas.microsoft.com/office/drawing/2014/main" id="{00000000-0008-0000-0400-000009000000}"/>
            </a:ext>
          </a:extLst>
        </xdr:cNvPr>
        <xdr:cNvSpPr txBox="1">
          <a:spLocks noChangeArrowheads="1"/>
        </xdr:cNvSpPr>
      </xdr:nvSpPr>
      <xdr:spPr bwMode="auto">
        <a:xfrm>
          <a:off x="1317625" y="3871722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142</xdr:row>
      <xdr:rowOff>0</xdr:rowOff>
    </xdr:from>
    <xdr:to>
      <xdr:col>5</xdr:col>
      <xdr:colOff>150872</xdr:colOff>
      <xdr:row>142</xdr:row>
      <xdr:rowOff>0</xdr:rowOff>
    </xdr:to>
    <xdr:sp macro="" textlink="">
      <xdr:nvSpPr>
        <xdr:cNvPr id="10" name="Text Box 6">
          <a:extLst>
            <a:ext uri="{FF2B5EF4-FFF2-40B4-BE49-F238E27FC236}">
              <a16:creationId xmlns="" xmlns:a16="http://schemas.microsoft.com/office/drawing/2014/main" id="{00000000-0008-0000-0400-00000A000000}"/>
            </a:ext>
          </a:extLst>
        </xdr:cNvPr>
        <xdr:cNvSpPr txBox="1">
          <a:spLocks noChangeArrowheads="1"/>
        </xdr:cNvSpPr>
      </xdr:nvSpPr>
      <xdr:spPr bwMode="auto">
        <a:xfrm>
          <a:off x="1319530" y="2646045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207</xdr:row>
      <xdr:rowOff>160020</xdr:rowOff>
    </xdr:from>
    <xdr:to>
      <xdr:col>5</xdr:col>
      <xdr:colOff>407745</xdr:colOff>
      <xdr:row>207</xdr:row>
      <xdr:rowOff>160655</xdr:rowOff>
    </xdr:to>
    <xdr:sp macro="" textlink="">
      <xdr:nvSpPr>
        <xdr:cNvPr id="11" name="Text Box 3">
          <a:extLst>
            <a:ext uri="{FF2B5EF4-FFF2-40B4-BE49-F238E27FC236}">
              <a16:creationId xmlns="" xmlns:a16="http://schemas.microsoft.com/office/drawing/2014/main" id="{00000000-0008-0000-0400-00000B000000}"/>
            </a:ext>
          </a:extLst>
        </xdr:cNvPr>
        <xdr:cNvSpPr txBox="1">
          <a:spLocks noChangeArrowheads="1"/>
        </xdr:cNvSpPr>
      </xdr:nvSpPr>
      <xdr:spPr bwMode="auto">
        <a:xfrm>
          <a:off x="1317625" y="3871722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142</xdr:row>
      <xdr:rowOff>0</xdr:rowOff>
    </xdr:from>
    <xdr:to>
      <xdr:col>5</xdr:col>
      <xdr:colOff>150872</xdr:colOff>
      <xdr:row>142</xdr:row>
      <xdr:rowOff>0</xdr:rowOff>
    </xdr:to>
    <xdr:sp macro="" textlink="">
      <xdr:nvSpPr>
        <xdr:cNvPr id="12" name="Text Box 6">
          <a:extLst>
            <a:ext uri="{FF2B5EF4-FFF2-40B4-BE49-F238E27FC236}">
              <a16:creationId xmlns="" xmlns:a16="http://schemas.microsoft.com/office/drawing/2014/main" id="{00000000-0008-0000-0400-00000C000000}"/>
            </a:ext>
          </a:extLst>
        </xdr:cNvPr>
        <xdr:cNvSpPr txBox="1">
          <a:spLocks noChangeArrowheads="1"/>
        </xdr:cNvSpPr>
      </xdr:nvSpPr>
      <xdr:spPr bwMode="auto">
        <a:xfrm>
          <a:off x="1319530" y="2646045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207</xdr:row>
      <xdr:rowOff>160020</xdr:rowOff>
    </xdr:from>
    <xdr:to>
      <xdr:col>5</xdr:col>
      <xdr:colOff>407745</xdr:colOff>
      <xdr:row>207</xdr:row>
      <xdr:rowOff>160655</xdr:rowOff>
    </xdr:to>
    <xdr:sp macro="" textlink="">
      <xdr:nvSpPr>
        <xdr:cNvPr id="13" name="Text Box 3">
          <a:extLst>
            <a:ext uri="{FF2B5EF4-FFF2-40B4-BE49-F238E27FC236}">
              <a16:creationId xmlns="" xmlns:a16="http://schemas.microsoft.com/office/drawing/2014/main" id="{00000000-0008-0000-0400-00000D000000}"/>
            </a:ext>
          </a:extLst>
        </xdr:cNvPr>
        <xdr:cNvSpPr txBox="1">
          <a:spLocks noChangeArrowheads="1"/>
        </xdr:cNvSpPr>
      </xdr:nvSpPr>
      <xdr:spPr bwMode="auto">
        <a:xfrm>
          <a:off x="1317625" y="3871722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148</xdr:row>
      <xdr:rowOff>0</xdr:rowOff>
    </xdr:from>
    <xdr:to>
      <xdr:col>5</xdr:col>
      <xdr:colOff>150872</xdr:colOff>
      <xdr:row>148</xdr:row>
      <xdr:rowOff>0</xdr:rowOff>
    </xdr:to>
    <xdr:sp macro="" textlink="">
      <xdr:nvSpPr>
        <xdr:cNvPr id="14" name="Text Box 6">
          <a:extLst>
            <a:ext uri="{FF2B5EF4-FFF2-40B4-BE49-F238E27FC236}">
              <a16:creationId xmlns="" xmlns:a16="http://schemas.microsoft.com/office/drawing/2014/main" id="{00000000-0008-0000-0400-00000E000000}"/>
            </a:ext>
          </a:extLst>
        </xdr:cNvPr>
        <xdr:cNvSpPr txBox="1">
          <a:spLocks noChangeArrowheads="1"/>
        </xdr:cNvSpPr>
      </xdr:nvSpPr>
      <xdr:spPr bwMode="auto">
        <a:xfrm>
          <a:off x="1319530" y="2760345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226</xdr:row>
      <xdr:rowOff>160020</xdr:rowOff>
    </xdr:from>
    <xdr:to>
      <xdr:col>5</xdr:col>
      <xdr:colOff>407745</xdr:colOff>
      <xdr:row>226</xdr:row>
      <xdr:rowOff>160655</xdr:rowOff>
    </xdr:to>
    <xdr:sp macro="" textlink="">
      <xdr:nvSpPr>
        <xdr:cNvPr id="15" name="Text Box 3">
          <a:extLst>
            <a:ext uri="{FF2B5EF4-FFF2-40B4-BE49-F238E27FC236}">
              <a16:creationId xmlns="" xmlns:a16="http://schemas.microsoft.com/office/drawing/2014/main" id="{00000000-0008-0000-0400-00000F000000}"/>
            </a:ext>
          </a:extLst>
        </xdr:cNvPr>
        <xdr:cNvSpPr txBox="1">
          <a:spLocks noChangeArrowheads="1"/>
        </xdr:cNvSpPr>
      </xdr:nvSpPr>
      <xdr:spPr bwMode="auto">
        <a:xfrm>
          <a:off x="1317625" y="4176522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148</xdr:row>
      <xdr:rowOff>0</xdr:rowOff>
    </xdr:from>
    <xdr:to>
      <xdr:col>5</xdr:col>
      <xdr:colOff>150872</xdr:colOff>
      <xdr:row>148</xdr:row>
      <xdr:rowOff>0</xdr:rowOff>
    </xdr:to>
    <xdr:sp macro="" textlink="">
      <xdr:nvSpPr>
        <xdr:cNvPr id="16" name="Text Box 6">
          <a:extLst>
            <a:ext uri="{FF2B5EF4-FFF2-40B4-BE49-F238E27FC236}">
              <a16:creationId xmlns="" xmlns:a16="http://schemas.microsoft.com/office/drawing/2014/main" id="{00000000-0008-0000-0400-000010000000}"/>
            </a:ext>
          </a:extLst>
        </xdr:cNvPr>
        <xdr:cNvSpPr txBox="1">
          <a:spLocks noChangeArrowheads="1"/>
        </xdr:cNvSpPr>
      </xdr:nvSpPr>
      <xdr:spPr bwMode="auto">
        <a:xfrm>
          <a:off x="1319530" y="2760345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226</xdr:row>
      <xdr:rowOff>160020</xdr:rowOff>
    </xdr:from>
    <xdr:to>
      <xdr:col>5</xdr:col>
      <xdr:colOff>407745</xdr:colOff>
      <xdr:row>226</xdr:row>
      <xdr:rowOff>160655</xdr:rowOff>
    </xdr:to>
    <xdr:sp macro="" textlink="">
      <xdr:nvSpPr>
        <xdr:cNvPr id="17" name="Text Box 3">
          <a:extLst>
            <a:ext uri="{FF2B5EF4-FFF2-40B4-BE49-F238E27FC236}">
              <a16:creationId xmlns="" xmlns:a16="http://schemas.microsoft.com/office/drawing/2014/main" id="{00000000-0008-0000-0400-000011000000}"/>
            </a:ext>
          </a:extLst>
        </xdr:cNvPr>
        <xdr:cNvSpPr txBox="1">
          <a:spLocks noChangeArrowheads="1"/>
        </xdr:cNvSpPr>
      </xdr:nvSpPr>
      <xdr:spPr bwMode="auto">
        <a:xfrm>
          <a:off x="1317625" y="4176522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148</xdr:row>
      <xdr:rowOff>0</xdr:rowOff>
    </xdr:from>
    <xdr:to>
      <xdr:col>5</xdr:col>
      <xdr:colOff>150872</xdr:colOff>
      <xdr:row>148</xdr:row>
      <xdr:rowOff>0</xdr:rowOff>
    </xdr:to>
    <xdr:sp macro="" textlink="">
      <xdr:nvSpPr>
        <xdr:cNvPr id="18" name="Text Box 6">
          <a:extLst>
            <a:ext uri="{FF2B5EF4-FFF2-40B4-BE49-F238E27FC236}">
              <a16:creationId xmlns="" xmlns:a16="http://schemas.microsoft.com/office/drawing/2014/main" id="{00000000-0008-0000-0400-000012000000}"/>
            </a:ext>
          </a:extLst>
        </xdr:cNvPr>
        <xdr:cNvSpPr txBox="1">
          <a:spLocks noChangeArrowheads="1"/>
        </xdr:cNvSpPr>
      </xdr:nvSpPr>
      <xdr:spPr bwMode="auto">
        <a:xfrm>
          <a:off x="1319530" y="2760345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226</xdr:row>
      <xdr:rowOff>160020</xdr:rowOff>
    </xdr:from>
    <xdr:to>
      <xdr:col>5</xdr:col>
      <xdr:colOff>407745</xdr:colOff>
      <xdr:row>226</xdr:row>
      <xdr:rowOff>160655</xdr:rowOff>
    </xdr:to>
    <xdr:sp macro="" textlink="">
      <xdr:nvSpPr>
        <xdr:cNvPr id="19" name="Text Box 3">
          <a:extLst>
            <a:ext uri="{FF2B5EF4-FFF2-40B4-BE49-F238E27FC236}">
              <a16:creationId xmlns="" xmlns:a16="http://schemas.microsoft.com/office/drawing/2014/main" id="{00000000-0008-0000-0400-000013000000}"/>
            </a:ext>
          </a:extLst>
        </xdr:cNvPr>
        <xdr:cNvSpPr txBox="1">
          <a:spLocks noChangeArrowheads="1"/>
        </xdr:cNvSpPr>
      </xdr:nvSpPr>
      <xdr:spPr bwMode="auto">
        <a:xfrm>
          <a:off x="1317625" y="4176522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148</xdr:row>
      <xdr:rowOff>0</xdr:rowOff>
    </xdr:from>
    <xdr:to>
      <xdr:col>5</xdr:col>
      <xdr:colOff>150872</xdr:colOff>
      <xdr:row>148</xdr:row>
      <xdr:rowOff>0</xdr:rowOff>
    </xdr:to>
    <xdr:sp macro="" textlink="">
      <xdr:nvSpPr>
        <xdr:cNvPr id="20" name="Text Box 6">
          <a:extLst>
            <a:ext uri="{FF2B5EF4-FFF2-40B4-BE49-F238E27FC236}">
              <a16:creationId xmlns="" xmlns:a16="http://schemas.microsoft.com/office/drawing/2014/main" id="{00000000-0008-0000-0400-000014000000}"/>
            </a:ext>
          </a:extLst>
        </xdr:cNvPr>
        <xdr:cNvSpPr txBox="1">
          <a:spLocks noChangeArrowheads="1"/>
        </xdr:cNvSpPr>
      </xdr:nvSpPr>
      <xdr:spPr bwMode="auto">
        <a:xfrm>
          <a:off x="1319530" y="2760345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226</xdr:row>
      <xdr:rowOff>160020</xdr:rowOff>
    </xdr:from>
    <xdr:to>
      <xdr:col>5</xdr:col>
      <xdr:colOff>407745</xdr:colOff>
      <xdr:row>226</xdr:row>
      <xdr:rowOff>160655</xdr:rowOff>
    </xdr:to>
    <xdr:sp macro="" textlink="">
      <xdr:nvSpPr>
        <xdr:cNvPr id="21" name="Text Box 3">
          <a:extLst>
            <a:ext uri="{FF2B5EF4-FFF2-40B4-BE49-F238E27FC236}">
              <a16:creationId xmlns="" xmlns:a16="http://schemas.microsoft.com/office/drawing/2014/main" id="{00000000-0008-0000-0400-000015000000}"/>
            </a:ext>
          </a:extLst>
        </xdr:cNvPr>
        <xdr:cNvSpPr txBox="1">
          <a:spLocks noChangeArrowheads="1"/>
        </xdr:cNvSpPr>
      </xdr:nvSpPr>
      <xdr:spPr bwMode="auto">
        <a:xfrm>
          <a:off x="1317625" y="4176522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editAs="oneCell">
    <xdr:from>
      <xdr:col>0</xdr:col>
      <xdr:colOff>0</xdr:colOff>
      <xdr:row>0</xdr:row>
      <xdr:rowOff>0</xdr:rowOff>
    </xdr:from>
    <xdr:to>
      <xdr:col>4</xdr:col>
      <xdr:colOff>266700</xdr:colOff>
      <xdr:row>4</xdr:row>
      <xdr:rowOff>76373</xdr:rowOff>
    </xdr:to>
    <xdr:pic>
      <xdr:nvPicPr>
        <xdr:cNvPr id="22" name="Imagen 21">
          <a:extLst>
            <a:ext uri="{FF2B5EF4-FFF2-40B4-BE49-F238E27FC236}">
              <a16:creationId xmlns="" xmlns:a16="http://schemas.microsoft.com/office/drawing/2014/main" id="{00000000-0008-0000-0400-00001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19275" cy="87647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5080</xdr:colOff>
      <xdr:row>142</xdr:row>
      <xdr:rowOff>0</xdr:rowOff>
    </xdr:from>
    <xdr:to>
      <xdr:col>5</xdr:col>
      <xdr:colOff>150872</xdr:colOff>
      <xdr:row>142</xdr:row>
      <xdr:rowOff>0</xdr:rowOff>
    </xdr:to>
    <xdr:sp macro="" textlink="">
      <xdr:nvSpPr>
        <xdr:cNvPr id="3" name="Text Box 6">
          <a:extLst>
            <a:ext uri="{FF2B5EF4-FFF2-40B4-BE49-F238E27FC236}">
              <a16:creationId xmlns="" xmlns:a16="http://schemas.microsoft.com/office/drawing/2014/main" id="{00000000-0008-0000-0500-000003000000}"/>
            </a:ext>
          </a:extLst>
        </xdr:cNvPr>
        <xdr:cNvSpPr txBox="1">
          <a:spLocks noChangeArrowheads="1"/>
        </xdr:cNvSpPr>
      </xdr:nvSpPr>
      <xdr:spPr bwMode="auto">
        <a:xfrm>
          <a:off x="1176655" y="2356485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207</xdr:row>
      <xdr:rowOff>160020</xdr:rowOff>
    </xdr:from>
    <xdr:to>
      <xdr:col>5</xdr:col>
      <xdr:colOff>407745</xdr:colOff>
      <xdr:row>207</xdr:row>
      <xdr:rowOff>160655</xdr:rowOff>
    </xdr:to>
    <xdr:sp macro="" textlink="">
      <xdr:nvSpPr>
        <xdr:cNvPr id="4" name="Text Box 3">
          <a:extLst>
            <a:ext uri="{FF2B5EF4-FFF2-40B4-BE49-F238E27FC236}">
              <a16:creationId xmlns="" xmlns:a16="http://schemas.microsoft.com/office/drawing/2014/main" id="{00000000-0008-0000-0500-000004000000}"/>
            </a:ext>
          </a:extLst>
        </xdr:cNvPr>
        <xdr:cNvSpPr txBox="1">
          <a:spLocks noChangeArrowheads="1"/>
        </xdr:cNvSpPr>
      </xdr:nvSpPr>
      <xdr:spPr bwMode="auto">
        <a:xfrm>
          <a:off x="1174750" y="3392614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142</xdr:row>
      <xdr:rowOff>0</xdr:rowOff>
    </xdr:from>
    <xdr:to>
      <xdr:col>5</xdr:col>
      <xdr:colOff>150872</xdr:colOff>
      <xdr:row>142</xdr:row>
      <xdr:rowOff>0</xdr:rowOff>
    </xdr:to>
    <xdr:sp macro="" textlink="">
      <xdr:nvSpPr>
        <xdr:cNvPr id="5" name="Text Box 6">
          <a:extLst>
            <a:ext uri="{FF2B5EF4-FFF2-40B4-BE49-F238E27FC236}">
              <a16:creationId xmlns="" xmlns:a16="http://schemas.microsoft.com/office/drawing/2014/main" id="{00000000-0008-0000-0500-000005000000}"/>
            </a:ext>
          </a:extLst>
        </xdr:cNvPr>
        <xdr:cNvSpPr txBox="1">
          <a:spLocks noChangeArrowheads="1"/>
        </xdr:cNvSpPr>
      </xdr:nvSpPr>
      <xdr:spPr bwMode="auto">
        <a:xfrm>
          <a:off x="1176655" y="2356485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207</xdr:row>
      <xdr:rowOff>160020</xdr:rowOff>
    </xdr:from>
    <xdr:to>
      <xdr:col>5</xdr:col>
      <xdr:colOff>407745</xdr:colOff>
      <xdr:row>207</xdr:row>
      <xdr:rowOff>160655</xdr:rowOff>
    </xdr:to>
    <xdr:sp macro="" textlink="">
      <xdr:nvSpPr>
        <xdr:cNvPr id="6" name="Text Box 3">
          <a:extLst>
            <a:ext uri="{FF2B5EF4-FFF2-40B4-BE49-F238E27FC236}">
              <a16:creationId xmlns="" xmlns:a16="http://schemas.microsoft.com/office/drawing/2014/main" id="{00000000-0008-0000-0500-000006000000}"/>
            </a:ext>
          </a:extLst>
        </xdr:cNvPr>
        <xdr:cNvSpPr txBox="1">
          <a:spLocks noChangeArrowheads="1"/>
        </xdr:cNvSpPr>
      </xdr:nvSpPr>
      <xdr:spPr bwMode="auto">
        <a:xfrm>
          <a:off x="1174750" y="3392614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142</xdr:row>
      <xdr:rowOff>0</xdr:rowOff>
    </xdr:from>
    <xdr:to>
      <xdr:col>5</xdr:col>
      <xdr:colOff>150872</xdr:colOff>
      <xdr:row>142</xdr:row>
      <xdr:rowOff>0</xdr:rowOff>
    </xdr:to>
    <xdr:sp macro="" textlink="">
      <xdr:nvSpPr>
        <xdr:cNvPr id="7" name="Text Box 6">
          <a:extLst>
            <a:ext uri="{FF2B5EF4-FFF2-40B4-BE49-F238E27FC236}">
              <a16:creationId xmlns="" xmlns:a16="http://schemas.microsoft.com/office/drawing/2014/main" id="{00000000-0008-0000-0500-000007000000}"/>
            </a:ext>
          </a:extLst>
        </xdr:cNvPr>
        <xdr:cNvSpPr txBox="1">
          <a:spLocks noChangeArrowheads="1"/>
        </xdr:cNvSpPr>
      </xdr:nvSpPr>
      <xdr:spPr bwMode="auto">
        <a:xfrm>
          <a:off x="1176655" y="2356485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207</xdr:row>
      <xdr:rowOff>160020</xdr:rowOff>
    </xdr:from>
    <xdr:to>
      <xdr:col>5</xdr:col>
      <xdr:colOff>407745</xdr:colOff>
      <xdr:row>207</xdr:row>
      <xdr:rowOff>160655</xdr:rowOff>
    </xdr:to>
    <xdr:sp macro="" textlink="">
      <xdr:nvSpPr>
        <xdr:cNvPr id="8" name="Text Box 3">
          <a:extLst>
            <a:ext uri="{FF2B5EF4-FFF2-40B4-BE49-F238E27FC236}">
              <a16:creationId xmlns="" xmlns:a16="http://schemas.microsoft.com/office/drawing/2014/main" id="{00000000-0008-0000-0500-000008000000}"/>
            </a:ext>
          </a:extLst>
        </xdr:cNvPr>
        <xdr:cNvSpPr txBox="1">
          <a:spLocks noChangeArrowheads="1"/>
        </xdr:cNvSpPr>
      </xdr:nvSpPr>
      <xdr:spPr bwMode="auto">
        <a:xfrm>
          <a:off x="1174750" y="3392614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142</xdr:row>
      <xdr:rowOff>0</xdr:rowOff>
    </xdr:from>
    <xdr:to>
      <xdr:col>5</xdr:col>
      <xdr:colOff>150872</xdr:colOff>
      <xdr:row>142</xdr:row>
      <xdr:rowOff>0</xdr:rowOff>
    </xdr:to>
    <xdr:sp macro="" textlink="">
      <xdr:nvSpPr>
        <xdr:cNvPr id="9" name="Text Box 6">
          <a:extLst>
            <a:ext uri="{FF2B5EF4-FFF2-40B4-BE49-F238E27FC236}">
              <a16:creationId xmlns="" xmlns:a16="http://schemas.microsoft.com/office/drawing/2014/main" id="{00000000-0008-0000-0500-000009000000}"/>
            </a:ext>
          </a:extLst>
        </xdr:cNvPr>
        <xdr:cNvSpPr txBox="1">
          <a:spLocks noChangeArrowheads="1"/>
        </xdr:cNvSpPr>
      </xdr:nvSpPr>
      <xdr:spPr bwMode="auto">
        <a:xfrm>
          <a:off x="1176655" y="2356485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207</xdr:row>
      <xdr:rowOff>160020</xdr:rowOff>
    </xdr:from>
    <xdr:to>
      <xdr:col>5</xdr:col>
      <xdr:colOff>407745</xdr:colOff>
      <xdr:row>207</xdr:row>
      <xdr:rowOff>160655</xdr:rowOff>
    </xdr:to>
    <xdr:sp macro="" textlink="">
      <xdr:nvSpPr>
        <xdr:cNvPr id="10" name="Text Box 3">
          <a:extLst>
            <a:ext uri="{FF2B5EF4-FFF2-40B4-BE49-F238E27FC236}">
              <a16:creationId xmlns="" xmlns:a16="http://schemas.microsoft.com/office/drawing/2014/main" id="{00000000-0008-0000-0500-00000A000000}"/>
            </a:ext>
          </a:extLst>
        </xdr:cNvPr>
        <xdr:cNvSpPr txBox="1">
          <a:spLocks noChangeArrowheads="1"/>
        </xdr:cNvSpPr>
      </xdr:nvSpPr>
      <xdr:spPr bwMode="auto">
        <a:xfrm>
          <a:off x="1174750" y="3392614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148</xdr:row>
      <xdr:rowOff>0</xdr:rowOff>
    </xdr:from>
    <xdr:to>
      <xdr:col>5</xdr:col>
      <xdr:colOff>150872</xdr:colOff>
      <xdr:row>148</xdr:row>
      <xdr:rowOff>0</xdr:rowOff>
    </xdr:to>
    <xdr:sp macro="" textlink="">
      <xdr:nvSpPr>
        <xdr:cNvPr id="11" name="Text Box 6">
          <a:extLst>
            <a:ext uri="{FF2B5EF4-FFF2-40B4-BE49-F238E27FC236}">
              <a16:creationId xmlns="" xmlns:a16="http://schemas.microsoft.com/office/drawing/2014/main" id="{00000000-0008-0000-0500-00000B000000}"/>
            </a:ext>
          </a:extLst>
        </xdr:cNvPr>
        <xdr:cNvSpPr txBox="1">
          <a:spLocks noChangeArrowheads="1"/>
        </xdr:cNvSpPr>
      </xdr:nvSpPr>
      <xdr:spPr bwMode="auto">
        <a:xfrm>
          <a:off x="1176655" y="2453640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226</xdr:row>
      <xdr:rowOff>160020</xdr:rowOff>
    </xdr:from>
    <xdr:to>
      <xdr:col>5</xdr:col>
      <xdr:colOff>407745</xdr:colOff>
      <xdr:row>226</xdr:row>
      <xdr:rowOff>160655</xdr:rowOff>
    </xdr:to>
    <xdr:sp macro="" textlink="">
      <xdr:nvSpPr>
        <xdr:cNvPr id="12" name="Text Box 3">
          <a:extLst>
            <a:ext uri="{FF2B5EF4-FFF2-40B4-BE49-F238E27FC236}">
              <a16:creationId xmlns="" xmlns:a16="http://schemas.microsoft.com/office/drawing/2014/main" id="{00000000-0008-0000-0500-00000C000000}"/>
            </a:ext>
          </a:extLst>
        </xdr:cNvPr>
        <xdr:cNvSpPr txBox="1">
          <a:spLocks noChangeArrowheads="1"/>
        </xdr:cNvSpPr>
      </xdr:nvSpPr>
      <xdr:spPr bwMode="auto">
        <a:xfrm>
          <a:off x="1174750" y="3651694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148</xdr:row>
      <xdr:rowOff>0</xdr:rowOff>
    </xdr:from>
    <xdr:to>
      <xdr:col>5</xdr:col>
      <xdr:colOff>150872</xdr:colOff>
      <xdr:row>148</xdr:row>
      <xdr:rowOff>0</xdr:rowOff>
    </xdr:to>
    <xdr:sp macro="" textlink="">
      <xdr:nvSpPr>
        <xdr:cNvPr id="13" name="Text Box 6">
          <a:extLst>
            <a:ext uri="{FF2B5EF4-FFF2-40B4-BE49-F238E27FC236}">
              <a16:creationId xmlns="" xmlns:a16="http://schemas.microsoft.com/office/drawing/2014/main" id="{00000000-0008-0000-0500-00000D000000}"/>
            </a:ext>
          </a:extLst>
        </xdr:cNvPr>
        <xdr:cNvSpPr txBox="1">
          <a:spLocks noChangeArrowheads="1"/>
        </xdr:cNvSpPr>
      </xdr:nvSpPr>
      <xdr:spPr bwMode="auto">
        <a:xfrm>
          <a:off x="1176655" y="2453640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226</xdr:row>
      <xdr:rowOff>160020</xdr:rowOff>
    </xdr:from>
    <xdr:to>
      <xdr:col>5</xdr:col>
      <xdr:colOff>407745</xdr:colOff>
      <xdr:row>226</xdr:row>
      <xdr:rowOff>160655</xdr:rowOff>
    </xdr:to>
    <xdr:sp macro="" textlink="">
      <xdr:nvSpPr>
        <xdr:cNvPr id="14" name="Text Box 3">
          <a:extLst>
            <a:ext uri="{FF2B5EF4-FFF2-40B4-BE49-F238E27FC236}">
              <a16:creationId xmlns="" xmlns:a16="http://schemas.microsoft.com/office/drawing/2014/main" id="{00000000-0008-0000-0500-00000E000000}"/>
            </a:ext>
          </a:extLst>
        </xdr:cNvPr>
        <xdr:cNvSpPr txBox="1">
          <a:spLocks noChangeArrowheads="1"/>
        </xdr:cNvSpPr>
      </xdr:nvSpPr>
      <xdr:spPr bwMode="auto">
        <a:xfrm>
          <a:off x="1174750" y="3651694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148</xdr:row>
      <xdr:rowOff>0</xdr:rowOff>
    </xdr:from>
    <xdr:to>
      <xdr:col>5</xdr:col>
      <xdr:colOff>150872</xdr:colOff>
      <xdr:row>148</xdr:row>
      <xdr:rowOff>0</xdr:rowOff>
    </xdr:to>
    <xdr:sp macro="" textlink="">
      <xdr:nvSpPr>
        <xdr:cNvPr id="15" name="Text Box 6">
          <a:extLst>
            <a:ext uri="{FF2B5EF4-FFF2-40B4-BE49-F238E27FC236}">
              <a16:creationId xmlns="" xmlns:a16="http://schemas.microsoft.com/office/drawing/2014/main" id="{00000000-0008-0000-0500-00000F000000}"/>
            </a:ext>
          </a:extLst>
        </xdr:cNvPr>
        <xdr:cNvSpPr txBox="1">
          <a:spLocks noChangeArrowheads="1"/>
        </xdr:cNvSpPr>
      </xdr:nvSpPr>
      <xdr:spPr bwMode="auto">
        <a:xfrm>
          <a:off x="1176655" y="2453640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226</xdr:row>
      <xdr:rowOff>160020</xdr:rowOff>
    </xdr:from>
    <xdr:to>
      <xdr:col>5</xdr:col>
      <xdr:colOff>407745</xdr:colOff>
      <xdr:row>226</xdr:row>
      <xdr:rowOff>160655</xdr:rowOff>
    </xdr:to>
    <xdr:sp macro="" textlink="">
      <xdr:nvSpPr>
        <xdr:cNvPr id="16" name="Text Box 3">
          <a:extLst>
            <a:ext uri="{FF2B5EF4-FFF2-40B4-BE49-F238E27FC236}">
              <a16:creationId xmlns="" xmlns:a16="http://schemas.microsoft.com/office/drawing/2014/main" id="{00000000-0008-0000-0500-000010000000}"/>
            </a:ext>
          </a:extLst>
        </xdr:cNvPr>
        <xdr:cNvSpPr txBox="1">
          <a:spLocks noChangeArrowheads="1"/>
        </xdr:cNvSpPr>
      </xdr:nvSpPr>
      <xdr:spPr bwMode="auto">
        <a:xfrm>
          <a:off x="1174750" y="3651694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148</xdr:row>
      <xdr:rowOff>0</xdr:rowOff>
    </xdr:from>
    <xdr:to>
      <xdr:col>5</xdr:col>
      <xdr:colOff>150872</xdr:colOff>
      <xdr:row>148</xdr:row>
      <xdr:rowOff>0</xdr:rowOff>
    </xdr:to>
    <xdr:sp macro="" textlink="">
      <xdr:nvSpPr>
        <xdr:cNvPr id="17" name="Text Box 6">
          <a:extLst>
            <a:ext uri="{FF2B5EF4-FFF2-40B4-BE49-F238E27FC236}">
              <a16:creationId xmlns="" xmlns:a16="http://schemas.microsoft.com/office/drawing/2014/main" id="{00000000-0008-0000-0500-000011000000}"/>
            </a:ext>
          </a:extLst>
        </xdr:cNvPr>
        <xdr:cNvSpPr txBox="1">
          <a:spLocks noChangeArrowheads="1"/>
        </xdr:cNvSpPr>
      </xdr:nvSpPr>
      <xdr:spPr bwMode="auto">
        <a:xfrm>
          <a:off x="1176655" y="2453640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226</xdr:row>
      <xdr:rowOff>160020</xdr:rowOff>
    </xdr:from>
    <xdr:to>
      <xdr:col>5</xdr:col>
      <xdr:colOff>407745</xdr:colOff>
      <xdr:row>226</xdr:row>
      <xdr:rowOff>160655</xdr:rowOff>
    </xdr:to>
    <xdr:sp macro="" textlink="">
      <xdr:nvSpPr>
        <xdr:cNvPr id="18" name="Text Box 3">
          <a:extLst>
            <a:ext uri="{FF2B5EF4-FFF2-40B4-BE49-F238E27FC236}">
              <a16:creationId xmlns="" xmlns:a16="http://schemas.microsoft.com/office/drawing/2014/main" id="{00000000-0008-0000-0500-000012000000}"/>
            </a:ext>
          </a:extLst>
        </xdr:cNvPr>
        <xdr:cNvSpPr txBox="1">
          <a:spLocks noChangeArrowheads="1"/>
        </xdr:cNvSpPr>
      </xdr:nvSpPr>
      <xdr:spPr bwMode="auto">
        <a:xfrm>
          <a:off x="1174750" y="3651694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editAs="oneCell">
    <xdr:from>
      <xdr:col>0</xdr:col>
      <xdr:colOff>35718</xdr:colOff>
      <xdr:row>0</xdr:row>
      <xdr:rowOff>0</xdr:rowOff>
    </xdr:from>
    <xdr:to>
      <xdr:col>5</xdr:col>
      <xdr:colOff>233758</xdr:colOff>
      <xdr:row>4</xdr:row>
      <xdr:rowOff>66848</xdr:rowOff>
    </xdr:to>
    <xdr:pic>
      <xdr:nvPicPr>
        <xdr:cNvPr id="19" name="Imagen 18">
          <a:extLst>
            <a:ext uri="{FF2B5EF4-FFF2-40B4-BE49-F238E27FC236}">
              <a16:creationId xmlns="" xmlns:a16="http://schemas.microsoft.com/office/drawing/2014/main" id="{00000000-0008-0000-0500-00001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718" y="0"/>
          <a:ext cx="1807765" cy="8669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20Inspiron/Desktop/POA/POA2018/Matriz%20Presupuesto%20PO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ell%20Inspiron/Downloads/Form.%20Presupuesto%20Gerencia%20Area,%20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rodriguez/AppData/Local/Microsoft/Windows/Temporary%20Internet%20Files/Content.Outlook/0KOXYJI3/Matriz%20POA%20CEAS%202023%20Regionales%20Especializados%20y%20de%20Referencias%20correcto%20actualiz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PPGR1"/>
      <sheetName val="Formulario PPGR2"/>
      <sheetName val="Formulario PPGR3"/>
      <sheetName val="Formulario PPGR4"/>
      <sheetName val="Formulario PPGR5"/>
      <sheetName val="Formulario PPGR6"/>
      <sheetName val="Formulario PPGR7"/>
      <sheetName val="Formulario PPGR8"/>
      <sheetName val="Prov"/>
      <sheetName val="Insumos"/>
      <sheetName val="LSIns"/>
      <sheetName val="Obj"/>
      <sheetName val="Catalogo"/>
      <sheetName val="Matriz Presupuesto POA"/>
      <sheetName val="Matriz Presupuesto POA.xlsm"/>
      <sheetName val="PPNE2"/>
      <sheetName val="Matriz%20Presupuesto%20POA.xlsm"/>
      <sheetName val="Prioridades Directivas"/>
      <sheetName val="Sheet1"/>
      <sheetName val="Datos Estandar"/>
      <sheetName val="CATÁLOGO"/>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ow r="2">
          <cell r="F2" t="str">
            <v>DISTRITO NACIONAL</v>
          </cell>
        </row>
        <row r="3">
          <cell r="F3" t="str">
            <v>MONTE PLATA</v>
          </cell>
        </row>
        <row r="4">
          <cell r="F4" t="str">
            <v>SANTO DOMINGO</v>
          </cell>
        </row>
        <row r="5">
          <cell r="F5" t="str">
            <v>PERAVIA</v>
          </cell>
        </row>
        <row r="6">
          <cell r="F6" t="str">
            <v>SAN CRISTÓBAL</v>
          </cell>
        </row>
        <row r="7">
          <cell r="F7" t="str">
            <v>SAN JOSÉ DE OCOA</v>
          </cell>
        </row>
        <row r="8">
          <cell r="F8" t="str">
            <v>ESPAILLAT</v>
          </cell>
        </row>
        <row r="9">
          <cell r="F9" t="str">
            <v>PUERTO PLATA</v>
          </cell>
        </row>
        <row r="10">
          <cell r="F10" t="str">
            <v>SANTIAGO</v>
          </cell>
        </row>
        <row r="11">
          <cell r="F11" t="str">
            <v>DUARTE</v>
          </cell>
        </row>
        <row r="12">
          <cell r="F12" t="str">
            <v>HERMANAS MIRABAL</v>
          </cell>
        </row>
        <row r="13">
          <cell r="F13" t="str">
            <v>MARÍA TRINIDAD SÁNCHEZ</v>
          </cell>
        </row>
        <row r="14">
          <cell r="F14" t="str">
            <v>SAMANÁ</v>
          </cell>
        </row>
        <row r="15">
          <cell r="F15" t="str">
            <v>BAHORUCO</v>
          </cell>
        </row>
        <row r="16">
          <cell r="F16" t="str">
            <v>BARAHONA</v>
          </cell>
        </row>
        <row r="17">
          <cell r="F17" t="str">
            <v>INDEPENDENCIA</v>
          </cell>
        </row>
        <row r="18">
          <cell r="F18" t="str">
            <v>PEDERNALES</v>
          </cell>
        </row>
        <row r="19">
          <cell r="F19" t="str">
            <v>EL SEIBO</v>
          </cell>
        </row>
        <row r="20">
          <cell r="F20" t="str">
            <v>HATO MAYOR</v>
          </cell>
        </row>
        <row r="21">
          <cell r="F21" t="str">
            <v>LA ALTAGRACIA</v>
          </cell>
        </row>
        <row r="22">
          <cell r="F22" t="str">
            <v>LA ROMANA</v>
          </cell>
        </row>
        <row r="23">
          <cell r="F23" t="str">
            <v>SAN PEDRO DE MACORÍS</v>
          </cell>
        </row>
        <row r="24">
          <cell r="F24" t="str">
            <v>AZUA</v>
          </cell>
        </row>
        <row r="25">
          <cell r="F25" t="str">
            <v>ELÍAS PIÑA</v>
          </cell>
        </row>
        <row r="26">
          <cell r="F26" t="str">
            <v>SAN JUAN</v>
          </cell>
        </row>
        <row r="27">
          <cell r="F27" t="str">
            <v>DAJABÓN</v>
          </cell>
        </row>
        <row r="28">
          <cell r="F28" t="str">
            <v>MONTECRISTI</v>
          </cell>
        </row>
        <row r="29">
          <cell r="F29" t="str">
            <v>SANTIAGO RODRÍGUEZ</v>
          </cell>
        </row>
        <row r="30">
          <cell r="F30" t="str">
            <v>VALVERDE</v>
          </cell>
        </row>
        <row r="31">
          <cell r="F31" t="str">
            <v>LA VEGA</v>
          </cell>
        </row>
        <row r="32">
          <cell r="F32" t="str">
            <v>MONSEÑOR NOUEL</v>
          </cell>
        </row>
        <row r="33">
          <cell r="F33" t="str">
            <v>SÁNCHEZ RAMÍREZ</v>
          </cell>
        </row>
      </sheetData>
      <sheetData sheetId="9"/>
      <sheetData sheetId="10">
        <row r="5">
          <cell r="B5" t="str">
            <v>Acabados textiles</v>
          </cell>
          <cell r="F5" t="str">
            <v>Anticipo Financiero</v>
          </cell>
        </row>
        <row r="6">
          <cell r="B6" t="str">
            <v>Alimentos y bebidas para personas</v>
          </cell>
          <cell r="F6" t="str">
            <v>Venta de servicios</v>
          </cell>
        </row>
        <row r="7">
          <cell r="B7" t="str">
            <v>Artículos de plástico</v>
          </cell>
          <cell r="F7" t="str">
            <v>Recursos externos</v>
          </cell>
        </row>
        <row r="8">
          <cell r="B8" t="str">
            <v>Electrodomésticos</v>
          </cell>
          <cell r="F8" t="str">
            <v>Nómina</v>
          </cell>
        </row>
        <row r="9">
          <cell r="B9" t="str">
            <v>Equipo de comunicación, telecomunicaciones y señalamiento</v>
          </cell>
        </row>
        <row r="10">
          <cell r="B10" t="str">
            <v xml:space="preserve">Equipo médico y de laboratorio </v>
          </cell>
        </row>
        <row r="11">
          <cell r="B11" t="str">
            <v>Equipos de cómputo</v>
          </cell>
        </row>
        <row r="12">
          <cell r="B12" t="str">
            <v>Equipos de seguridad</v>
          </cell>
        </row>
        <row r="13">
          <cell r="B13" t="str">
            <v>Eventos generales</v>
          </cell>
        </row>
        <row r="14">
          <cell r="B14" t="str">
            <v>Gasoil</v>
          </cell>
        </row>
        <row r="15">
          <cell r="B15" t="str">
            <v>Herramientas menores</v>
          </cell>
        </row>
        <row r="16">
          <cell r="B16" t="str">
            <v>Impresión y encuadernación</v>
          </cell>
          <cell r="F16" t="str">
            <v>Electrodomésticos</v>
          </cell>
        </row>
        <row r="17">
          <cell r="B17" t="str">
            <v>Llantas y neumáticos</v>
          </cell>
          <cell r="F17" t="str">
            <v>Equipos de cómputo</v>
          </cell>
        </row>
        <row r="18">
          <cell r="B18" t="str">
            <v>Mantenimiento y reparación de equipos de transporte, tracción y elevación</v>
          </cell>
          <cell r="F18" t="str">
            <v>Equipos de seguridad</v>
          </cell>
        </row>
        <row r="19">
          <cell r="B19" t="str">
            <v>Mantenimiento y reparación de equipos para computación</v>
          </cell>
          <cell r="F19" t="str">
            <v>Mantenimiento y reparación de equipos de transporte, tracción y elevación</v>
          </cell>
        </row>
        <row r="20">
          <cell r="B20" t="str">
            <v>Mantenimiento y reparación de equipos sanitarios y de laboratorio</v>
          </cell>
          <cell r="F20" t="str">
            <v>Mantenimiento y reparación de equipos para computación</v>
          </cell>
        </row>
        <row r="21">
          <cell r="B21" t="str">
            <v>Mantenimiento y reparación de maquinarias y equipos</v>
          </cell>
          <cell r="F21" t="str">
            <v>Mantenimiento y reparación de equipos sanitarios y de laboratorio</v>
          </cell>
        </row>
        <row r="22">
          <cell r="B22" t="str">
            <v>Mantenimiento y reparación de muebles y equipos de oficina</v>
          </cell>
          <cell r="F22" t="str">
            <v>Mantenimiento y reparación de maquinarias y equipos</v>
          </cell>
        </row>
        <row r="23">
          <cell r="B23" t="str">
            <v>Material para limpieza</v>
          </cell>
          <cell r="F23" t="str">
            <v>Mantenimiento y reparación de muebles y equipos de oficina</v>
          </cell>
        </row>
        <row r="24">
          <cell r="B24" t="str">
            <v>Muebles de alojamiento</v>
          </cell>
          <cell r="F24" t="str">
            <v>Muebles de alojamiento</v>
          </cell>
        </row>
        <row r="25">
          <cell r="B25" t="str">
            <v>Muebles de oficina y estantería</v>
          </cell>
          <cell r="F25" t="str">
            <v>Muebles de oficina y estantería</v>
          </cell>
        </row>
        <row r="26">
          <cell r="B26" t="str">
            <v>Obras menores en edificaciones</v>
          </cell>
          <cell r="F26" t="str">
            <v>Otros equipos</v>
          </cell>
        </row>
        <row r="27">
          <cell r="B27" t="str">
            <v>Otros equipos</v>
          </cell>
          <cell r="F27" t="str">
            <v>Sistemas de aire acondicionado, calefacción y de refrigeración industrial y comercial</v>
          </cell>
        </row>
        <row r="28">
          <cell r="B28" t="str">
            <v>Peaje</v>
          </cell>
          <cell r="F28" t="str">
            <v>Automóviles y camiones</v>
          </cell>
        </row>
        <row r="29">
          <cell r="B29" t="str">
            <v>Pinturas, barnices, lacas, diluyentes y absorbentes para pintura</v>
          </cell>
          <cell r="F29" t="str">
            <v>Carrocerías y remolques</v>
          </cell>
        </row>
        <row r="30">
          <cell r="B30" t="str">
            <v>Productos de artes gráficas</v>
          </cell>
          <cell r="F30" t="str">
            <v>Otros equipos de transporte</v>
          </cell>
        </row>
        <row r="31">
          <cell r="B31" t="str">
            <v>Productos de cemento</v>
          </cell>
        </row>
        <row r="32">
          <cell r="B32" t="str">
            <v>Productos de loza</v>
          </cell>
        </row>
        <row r="33">
          <cell r="B33" t="str">
            <v>Productos de Papel, Cartón e Impresos</v>
          </cell>
        </row>
        <row r="34">
          <cell r="B34" t="str">
            <v>Productos de vidrio</v>
          </cell>
        </row>
        <row r="35">
          <cell r="B35" t="str">
            <v>Productos eléctricos y afines</v>
          </cell>
        </row>
        <row r="36">
          <cell r="B36" t="str">
            <v>Productos medicinales para uso humano</v>
          </cell>
        </row>
        <row r="37">
          <cell r="B37" t="str">
            <v>Productos metálicos y sus derivados</v>
          </cell>
        </row>
        <row r="38">
          <cell r="B38" t="str">
            <v>Productos químicos de uso personal</v>
          </cell>
        </row>
        <row r="39">
          <cell r="B39" t="str">
            <v>Publicidad y propaganda</v>
          </cell>
        </row>
        <row r="40">
          <cell r="B40" t="str">
            <v>Servicios técnicos y profesionales</v>
          </cell>
        </row>
        <row r="41">
          <cell r="B41" t="str">
            <v>Sistemas de aire acondicionado, calefacción y de refrigeración industrial y comercial</v>
          </cell>
        </row>
        <row r="42">
          <cell r="B42" t="str">
            <v>Útiles de cocina y comedor</v>
          </cell>
        </row>
        <row r="43">
          <cell r="B43" t="str">
            <v>Útiles de escritorio, oficina, informática y de enseñanza</v>
          </cell>
        </row>
        <row r="44">
          <cell r="B44" t="str">
            <v>Útiles menores médico-quirúrgicos</v>
          </cell>
        </row>
        <row r="45">
          <cell r="B45" t="str">
            <v>Viáticos dentro del país</v>
          </cell>
        </row>
      </sheetData>
      <sheetData sheetId="11">
        <row r="6">
          <cell r="B6" t="str">
            <v>Le.1 - Fortalecer las capacidades gestoras institucionales del SNS a través de la implementación del Modelo de Gestión, del desarrollo de su organización funcional y de las capacidades e instrumentos necesarios en cada ámbito de gestión</v>
          </cell>
        </row>
        <row r="7">
          <cell r="B7" t="str">
            <v>Le.2 - Desarrollar un modelo de gestión y planificación de los recursos humanos que garantice la disponibilidad de técnicos y profesionales competentes y que fomente un alto rendimiento alineado a los objetivos institucionales</v>
          </cell>
        </row>
        <row r="8">
          <cell r="B8" t="str">
            <v>Le.3 - Desarrollo de la red asistencial del SNS en coherencia con las políticas de Estado en materia de salud y el Modelo de Atención</v>
          </cell>
        </row>
        <row r="9">
          <cell r="B9" t="str">
            <v>Le.4 - Mejora de la provisión de los programas y acciones de salud colectiva, con enfoque en prevención y control de enfermedades evitables</v>
          </cell>
        </row>
      </sheetData>
      <sheetData sheetId="12">
        <row r="3">
          <cell r="B3">
            <v>2017</v>
          </cell>
        </row>
        <row r="4">
          <cell r="B4">
            <v>2018</v>
          </cell>
        </row>
        <row r="5">
          <cell r="B5">
            <v>2019</v>
          </cell>
        </row>
        <row r="6">
          <cell r="B6">
            <v>2020</v>
          </cell>
        </row>
        <row r="10">
          <cell r="B10" t="str">
            <v>SNS - Dirección Central</v>
          </cell>
        </row>
        <row r="11">
          <cell r="B11" t="str">
            <v>R0 - SRS Metropolitano</v>
          </cell>
          <cell r="D11" t="str">
            <v>Almacen</v>
          </cell>
          <cell r="G11" t="str">
            <v>Compra</v>
          </cell>
        </row>
        <row r="12">
          <cell r="B12" t="str">
            <v>R1 - SRS Valdesia</v>
          </cell>
          <cell r="D12" t="str">
            <v>Centro Primer Nivel</v>
          </cell>
          <cell r="G12" t="str">
            <v>Alquiler</v>
          </cell>
        </row>
        <row r="13">
          <cell r="B13" t="str">
            <v>R2 - SRS Norcentral</v>
          </cell>
          <cell r="D13" t="str">
            <v>Centro Diagnóstico</v>
          </cell>
          <cell r="G13" t="str">
            <v>Reparación</v>
          </cell>
        </row>
        <row r="14">
          <cell r="B14" t="str">
            <v>R3 - SRS Nordeste</v>
          </cell>
          <cell r="D14" t="str">
            <v>Gerencia de Área</v>
          </cell>
          <cell r="G14" t="str">
            <v>Mantenimiento</v>
          </cell>
        </row>
        <row r="15">
          <cell r="B15" t="str">
            <v>R4 - SRS Enriquillo</v>
          </cell>
          <cell r="D15" t="str">
            <v>Hospital</v>
          </cell>
        </row>
        <row r="16">
          <cell r="B16" t="str">
            <v>R5 - SRS Este</v>
          </cell>
          <cell r="D16" t="str">
            <v>SRS</v>
          </cell>
        </row>
        <row r="17">
          <cell r="B17" t="str">
            <v>R6 - SRS El Valle</v>
          </cell>
        </row>
        <row r="18">
          <cell r="B18" t="str">
            <v>R7 - SRS Cibao Occidental</v>
          </cell>
        </row>
        <row r="19">
          <cell r="B19" t="str">
            <v>R8 - SRS Cibao Central</v>
          </cell>
          <cell r="G19" t="str">
            <v>Alquiler de edicficio</v>
          </cell>
        </row>
        <row r="20">
          <cell r="G20" t="str">
            <v>Obras menores en edificaciones</v>
          </cell>
        </row>
        <row r="21">
          <cell r="G21" t="str">
            <v>Edificaciones no residenciales</v>
          </cell>
        </row>
        <row r="22">
          <cell r="G22" t="str">
            <v>Instalaciones eléctricas</v>
          </cell>
        </row>
        <row r="23">
          <cell r="G23" t="str">
            <v>Servicios de pinturas y derivados con fines de higienes y embellecimiento</v>
          </cell>
        </row>
        <row r="24">
          <cell r="G24" t="str">
            <v>Mantenimiento y reparación de obras civiles en instalaciones vacias</v>
          </cell>
        </row>
        <row r="130">
          <cell r="G130" t="str">
            <v>Administrativo</v>
          </cell>
        </row>
        <row r="131">
          <cell r="G131" t="str">
            <v>Asistencial</v>
          </cell>
        </row>
        <row r="132">
          <cell r="G132" t="str">
            <v>Atencion a los Usuarios</v>
          </cell>
        </row>
        <row r="133">
          <cell r="G133" t="str">
            <v>Comunicaciones</v>
          </cell>
        </row>
        <row r="134">
          <cell r="G134" t="str">
            <v>Estratégico</v>
          </cell>
        </row>
        <row r="135">
          <cell r="G135" t="str">
            <v>Financiero</v>
          </cell>
        </row>
        <row r="136">
          <cell r="G136" t="str">
            <v>Gestión Humana</v>
          </cell>
        </row>
        <row r="137">
          <cell r="G137" t="str">
            <v>Monitoreo</v>
          </cell>
        </row>
        <row r="138">
          <cell r="G138" t="str">
            <v>Servicios Diagnósticos</v>
          </cell>
        </row>
        <row r="139">
          <cell r="G139" t="str">
            <v>Sistema de Información</v>
          </cell>
        </row>
        <row r="140">
          <cell r="G140" t="str">
            <v>Tecnología</v>
          </cell>
        </row>
        <row r="141">
          <cell r="G141" t="str">
            <v>URGM</v>
          </cell>
        </row>
        <row r="148">
          <cell r="B148" t="str">
            <v>Informe</v>
          </cell>
        </row>
        <row r="149">
          <cell r="B149" t="str">
            <v>Listado de participación</v>
          </cell>
        </row>
        <row r="150">
          <cell r="B150" t="str">
            <v>Fotos</v>
          </cell>
        </row>
        <row r="151">
          <cell r="B151" t="str">
            <v>Agenda</v>
          </cell>
        </row>
        <row r="152">
          <cell r="B152" t="str">
            <v>Plan</v>
          </cell>
        </row>
        <row r="153">
          <cell r="B153" t="str">
            <v>Protocolo</v>
          </cell>
        </row>
        <row r="154">
          <cell r="B154" t="str">
            <v>Manual</v>
          </cell>
        </row>
        <row r="155">
          <cell r="B155" t="str">
            <v>Resolución</v>
          </cell>
        </row>
        <row r="156">
          <cell r="B156" t="str">
            <v>Boletin</v>
          </cell>
        </row>
        <row r="157">
          <cell r="B157" t="str">
            <v>Reporte</v>
          </cell>
        </row>
        <row r="158">
          <cell r="B158" t="str">
            <v>Minuta</v>
          </cell>
        </row>
        <row r="159">
          <cell r="B159" t="str">
            <v>Hoja de supervisión</v>
          </cell>
        </row>
        <row r="160">
          <cell r="B160" t="str">
            <v>Inventario</v>
          </cell>
        </row>
        <row r="161">
          <cell r="B161" t="str">
            <v>Reglamento</v>
          </cell>
        </row>
        <row r="162">
          <cell r="B162" t="str">
            <v>Memoria</v>
          </cell>
        </row>
        <row r="163">
          <cell r="B163" t="str">
            <v>Encuesta</v>
          </cell>
        </row>
        <row r="164">
          <cell r="B164" t="str">
            <v>Registro Digital</v>
          </cell>
        </row>
        <row r="165">
          <cell r="B165" t="str">
            <v>Base de datos</v>
          </cell>
        </row>
        <row r="166">
          <cell r="B166" t="str">
            <v>Otros</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PPGA1"/>
      <sheetName val="Formulario PPGA2"/>
      <sheetName val="Formulario PPGA3"/>
      <sheetName val="Formulario PPGA4"/>
      <sheetName val="Insumos"/>
    </sheetNames>
    <sheetDataSet>
      <sheetData sheetId="0">
        <row r="1">
          <cell r="A1" t="str">
            <v xml:space="preserve">                                                                            "Año del Fomento a la Vivienda"                                                                          </v>
          </cell>
        </row>
      </sheetData>
      <sheetData sheetId="1">
        <row r="6">
          <cell r="B6" t="str">
            <v xml:space="preserve">Valdesia </v>
          </cell>
        </row>
      </sheetData>
      <sheetData sheetId="2"/>
      <sheetData sheetId="3"/>
      <sheetData sheetId="4">
        <row r="2">
          <cell r="C2" t="str">
            <v>Manteles en encajes para bandejas grandes (rectangulares)</v>
          </cell>
        </row>
        <row r="540">
          <cell r="A540" t="str">
            <v>Acabados textiles</v>
          </cell>
        </row>
        <row r="541">
          <cell r="A541" t="str">
            <v>Alimentos y bebidas para personas</v>
          </cell>
        </row>
        <row r="542">
          <cell r="A542" t="str">
            <v>Artículos de plástico</v>
          </cell>
        </row>
        <row r="543">
          <cell r="A543" t="str">
            <v>Automóviles y camiones</v>
          </cell>
        </row>
        <row r="544">
          <cell r="A544" t="str">
            <v>Carrocerías y remolques</v>
          </cell>
        </row>
        <row r="545">
          <cell r="A545" t="str">
            <v>Electrodomésticos</v>
          </cell>
        </row>
        <row r="546">
          <cell r="A546" t="str">
            <v>Equipo de comunicación, telecomunicaciones y señalamiento</v>
          </cell>
        </row>
        <row r="547">
          <cell r="A547" t="str">
            <v>Equipo médico y de laboratorio</v>
          </cell>
        </row>
        <row r="548">
          <cell r="A548" t="str">
            <v>Equipos de cómputo</v>
          </cell>
        </row>
        <row r="549">
          <cell r="A549" t="str">
            <v>Equipos de seguridad</v>
          </cell>
        </row>
        <row r="550">
          <cell r="A550" t="str">
            <v>Eventos generales</v>
          </cell>
        </row>
        <row r="551">
          <cell r="A551" t="str">
            <v>Gasoil</v>
          </cell>
        </row>
        <row r="552">
          <cell r="A552" t="str">
            <v>Herramientas menores</v>
          </cell>
        </row>
        <row r="553">
          <cell r="A553" t="str">
            <v>Impresión y encuadernación</v>
          </cell>
        </row>
        <row r="554">
          <cell r="A554" t="str">
            <v>Llantas y neumáticos</v>
          </cell>
        </row>
        <row r="555">
          <cell r="A555" t="str">
            <v>Mantenimiento y reparación de equipos de transporte, tracción y elevación</v>
          </cell>
        </row>
        <row r="556">
          <cell r="A556" t="str">
            <v>Mantenimiento y reparación de equipos para computación</v>
          </cell>
        </row>
        <row r="557">
          <cell r="A557" t="str">
            <v>Mantenimiento y reparación de equipos sanitarios y de laboratorio</v>
          </cell>
        </row>
        <row r="558">
          <cell r="A558" t="str">
            <v>Mantenimiento y reparación de maquinarias y equipos</v>
          </cell>
        </row>
        <row r="559">
          <cell r="A559" t="str">
            <v>Mantenimiento y reparación de muebles y equipos de oficina</v>
          </cell>
        </row>
        <row r="560">
          <cell r="A560" t="str">
            <v>Material para limpieza</v>
          </cell>
        </row>
        <row r="561">
          <cell r="A561" t="str">
            <v>Muebles de alojamiento</v>
          </cell>
        </row>
        <row r="562">
          <cell r="A562" t="str">
            <v>Muebles de oficina y estantería</v>
          </cell>
        </row>
        <row r="563">
          <cell r="A563" t="str">
            <v>Obras menores en edificaciones</v>
          </cell>
        </row>
        <row r="564">
          <cell r="A564" t="str">
            <v>Otros equipos</v>
          </cell>
        </row>
        <row r="565">
          <cell r="A565" t="str">
            <v>Otros equipos de transporte</v>
          </cell>
        </row>
        <row r="566">
          <cell r="A566" t="str">
            <v>Peaje</v>
          </cell>
        </row>
        <row r="567">
          <cell r="A567" t="str">
            <v>Pinturas, barnices, lacas, diluyentes y absorbentes para pintura</v>
          </cell>
        </row>
        <row r="568">
          <cell r="A568" t="str">
            <v>Productos de artes gráficas</v>
          </cell>
        </row>
        <row r="569">
          <cell r="A569" t="str">
            <v>Productos de cemento</v>
          </cell>
        </row>
        <row r="570">
          <cell r="A570" t="str">
            <v>Productos de loza</v>
          </cell>
        </row>
        <row r="571">
          <cell r="A571" t="str">
            <v>Productos de Papel, Cartón e Impresos</v>
          </cell>
        </row>
        <row r="572">
          <cell r="A572" t="str">
            <v>Productos de vidrio</v>
          </cell>
        </row>
        <row r="573">
          <cell r="A573" t="str">
            <v>Productos eléctricos y afines</v>
          </cell>
        </row>
        <row r="574">
          <cell r="A574" t="str">
            <v>Productos medicinales para uso humano</v>
          </cell>
        </row>
        <row r="575">
          <cell r="A575" t="str">
            <v>Productos metálicos y sus derivados</v>
          </cell>
        </row>
        <row r="576">
          <cell r="A576" t="str">
            <v>Productos químicos de uso personal</v>
          </cell>
        </row>
        <row r="577">
          <cell r="A577" t="str">
            <v>Publicidad y propaganda</v>
          </cell>
        </row>
        <row r="578">
          <cell r="A578" t="str">
            <v>Servicios técnicos y profesionales</v>
          </cell>
        </row>
        <row r="579">
          <cell r="A579" t="str">
            <v>Sistemas de aire acondicionado, calefacción y de refrigeración industrial y comercial</v>
          </cell>
        </row>
        <row r="580">
          <cell r="A580" t="str">
            <v>Útiles de cocina y comedor</v>
          </cell>
        </row>
        <row r="581">
          <cell r="A581" t="str">
            <v>Útiles de escritorio, oficina, informática y de enseñanza</v>
          </cell>
        </row>
        <row r="582">
          <cell r="A582" t="str">
            <v>Útiles menores médico-quirúrgicos</v>
          </cell>
        </row>
        <row r="583">
          <cell r="A583" t="str">
            <v>Viáticos dentro del país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NE1"/>
      <sheetName val="PPNE2"/>
      <sheetName val="Sheet1"/>
      <sheetName val="PPNE2.1"/>
      <sheetName val="PPNE3"/>
      <sheetName val="PPNE4"/>
      <sheetName val="PPNE5"/>
      <sheetName val="Insumo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S297"/>
  <sheetViews>
    <sheetView showGridLines="0" zoomScale="84" zoomScaleNormal="84" workbookViewId="0">
      <selection activeCell="C4" sqref="C4"/>
    </sheetView>
  </sheetViews>
  <sheetFormatPr baseColWidth="10" defaultColWidth="11.42578125" defaultRowHeight="12.75" x14ac:dyDescent="0.2"/>
  <cols>
    <col min="1" max="1" width="25.5703125" style="5" customWidth="1"/>
    <col min="2" max="2" width="9.7109375" style="5" customWidth="1"/>
    <col min="3" max="3" width="11.5703125" style="5" customWidth="1"/>
    <col min="4" max="4" width="16.140625" style="5" customWidth="1"/>
    <col min="5" max="5" width="15.28515625" style="5" customWidth="1"/>
    <col min="6" max="6" width="12.140625" style="5" customWidth="1"/>
    <col min="7" max="7" width="11.85546875" style="5" customWidth="1"/>
    <col min="8" max="8" width="12.28515625" style="5" customWidth="1"/>
    <col min="9" max="9" width="11.42578125" style="5" customWidth="1"/>
    <col min="10" max="10" width="4.85546875" style="116" customWidth="1"/>
    <col min="11" max="11" width="14" style="116" customWidth="1"/>
    <col min="12" max="71" width="11.42578125" style="116"/>
    <col min="72" max="16384" width="11.42578125" style="469"/>
  </cols>
  <sheetData>
    <row r="1" spans="1:19" ht="12.75" customHeight="1" x14ac:dyDescent="0.2">
      <c r="B1" s="468" t="s">
        <v>445</v>
      </c>
      <c r="C1" s="468"/>
      <c r="D1" s="468"/>
      <c r="E1" s="468"/>
      <c r="F1" s="468"/>
      <c r="G1" s="468"/>
      <c r="H1" s="468"/>
      <c r="I1" s="468"/>
    </row>
    <row r="2" spans="1:19" x14ac:dyDescent="0.2">
      <c r="B2" s="468" t="s">
        <v>446</v>
      </c>
      <c r="C2" s="468"/>
      <c r="D2" s="468"/>
      <c r="E2" s="468"/>
      <c r="F2" s="468"/>
      <c r="G2" s="468"/>
      <c r="H2" s="468"/>
      <c r="I2" s="468"/>
      <c r="K2" s="116">
        <v>2022</v>
      </c>
      <c r="L2" s="116">
        <v>2023</v>
      </c>
      <c r="M2" s="116">
        <v>2024</v>
      </c>
    </row>
    <row r="3" spans="1:19" ht="15.75" customHeight="1" x14ac:dyDescent="0.2">
      <c r="B3" s="468" t="s">
        <v>54</v>
      </c>
      <c r="C3" s="468"/>
      <c r="D3" s="468"/>
      <c r="E3" s="468"/>
      <c r="F3" s="468"/>
      <c r="G3" s="468"/>
      <c r="H3" s="468"/>
      <c r="I3" s="468"/>
      <c r="K3" s="116" t="s">
        <v>447</v>
      </c>
      <c r="L3" s="116" t="s">
        <v>448</v>
      </c>
      <c r="M3" s="116" t="s">
        <v>449</v>
      </c>
      <c r="N3" s="116" t="s">
        <v>450</v>
      </c>
      <c r="O3" s="116" t="s">
        <v>451</v>
      </c>
      <c r="P3" s="116" t="s">
        <v>452</v>
      </c>
      <c r="Q3" s="116" t="s">
        <v>453</v>
      </c>
      <c r="R3" s="116" t="s">
        <v>454</v>
      </c>
      <c r="S3" s="116" t="s">
        <v>455</v>
      </c>
    </row>
    <row r="4" spans="1:19" ht="21" customHeight="1" x14ac:dyDescent="0.2">
      <c r="A4" s="470"/>
      <c r="B4" s="468" t="s">
        <v>456</v>
      </c>
      <c r="C4" s="471">
        <v>2024</v>
      </c>
      <c r="D4" s="468">
        <v>2025</v>
      </c>
      <c r="F4" s="468"/>
      <c r="G4" s="470"/>
      <c r="H4" s="470"/>
    </row>
    <row r="5" spans="1:19" x14ac:dyDescent="0.2">
      <c r="A5" s="472" t="s">
        <v>316</v>
      </c>
      <c r="B5" s="624" t="s">
        <v>447</v>
      </c>
      <c r="C5" s="624"/>
      <c r="D5" s="624"/>
      <c r="E5" s="624"/>
      <c r="F5" s="624"/>
      <c r="G5" s="624"/>
      <c r="H5" s="624"/>
      <c r="I5" s="625"/>
    </row>
    <row r="6" spans="1:19" x14ac:dyDescent="0.2">
      <c r="A6" s="473" t="s">
        <v>1100</v>
      </c>
      <c r="B6" s="620" t="s">
        <v>1171</v>
      </c>
      <c r="C6" s="620"/>
      <c r="D6" s="620"/>
      <c r="E6" s="620"/>
      <c r="F6" s="620"/>
      <c r="G6" s="620"/>
      <c r="H6" s="620"/>
      <c r="I6" s="621"/>
    </row>
    <row r="7" spans="1:19" ht="12.75" customHeight="1" x14ac:dyDescent="0.25">
      <c r="A7" s="626" t="s">
        <v>43</v>
      </c>
      <c r="B7" s="622" t="s">
        <v>1</v>
      </c>
      <c r="C7" s="622" t="s">
        <v>1863</v>
      </c>
      <c r="D7" s="622" t="s">
        <v>1864</v>
      </c>
      <c r="E7" s="622" t="s">
        <v>1865</v>
      </c>
      <c r="F7" s="628" t="s">
        <v>50</v>
      </c>
      <c r="G7" s="628"/>
      <c r="H7" s="628"/>
      <c r="I7" s="628"/>
      <c r="K7" s="618" t="s">
        <v>1594</v>
      </c>
    </row>
    <row r="8" spans="1:19" ht="33.75" customHeight="1" x14ac:dyDescent="0.2">
      <c r="A8" s="627"/>
      <c r="B8" s="623"/>
      <c r="C8" s="623"/>
      <c r="D8" s="623"/>
      <c r="E8" s="623"/>
      <c r="F8" s="498" t="s">
        <v>5</v>
      </c>
      <c r="G8" s="498" t="s">
        <v>6</v>
      </c>
      <c r="H8" s="498" t="s">
        <v>7</v>
      </c>
      <c r="I8" s="498" t="s">
        <v>8</v>
      </c>
      <c r="K8" s="619"/>
    </row>
    <row r="9" spans="1:19" x14ac:dyDescent="0.2">
      <c r="A9" s="474" t="s">
        <v>12</v>
      </c>
      <c r="B9" s="475" t="s">
        <v>13</v>
      </c>
      <c r="C9" s="476">
        <f>SUM(C10:C11)</f>
        <v>62629</v>
      </c>
      <c r="D9" s="476">
        <f>SUM(D10:D11)</f>
        <v>109558</v>
      </c>
      <c r="E9" s="476">
        <f>+E10+E11</f>
        <v>109558</v>
      </c>
      <c r="F9" s="476">
        <f t="shared" ref="F9:I9" si="0">SUM(F10:F11)</f>
        <v>26688.328799999996</v>
      </c>
      <c r="G9" s="476">
        <f t="shared" si="0"/>
        <v>27981.1132</v>
      </c>
      <c r="H9" s="476">
        <f t="shared" si="0"/>
        <v>28748.019199999995</v>
      </c>
      <c r="I9" s="476">
        <f t="shared" si="0"/>
        <v>26140.538800000002</v>
      </c>
      <c r="K9" s="476">
        <f t="shared" ref="K9" si="1">SUM(K10:K11)</f>
        <v>54779</v>
      </c>
    </row>
    <row r="10" spans="1:19" x14ac:dyDescent="0.2">
      <c r="A10" s="477" t="s">
        <v>14</v>
      </c>
      <c r="B10" s="478"/>
      <c r="C10" s="479">
        <v>34906</v>
      </c>
      <c r="D10" s="479">
        <f>(K10/6)*12</f>
        <v>63806</v>
      </c>
      <c r="E10" s="480">
        <f>IF(C10="",0,(D10/C10)*C10)</f>
        <v>63806</v>
      </c>
      <c r="F10" s="481">
        <f>E10*24.36%</f>
        <v>15543.141599999999</v>
      </c>
      <c r="G10" s="481">
        <f>E10*25.54%</f>
        <v>16296.0524</v>
      </c>
      <c r="H10" s="481">
        <f>E10*26.24%</f>
        <v>16742.694399999997</v>
      </c>
      <c r="I10" s="481">
        <f>E10*23.86%</f>
        <v>15224.1116</v>
      </c>
      <c r="K10" s="481">
        <v>31903</v>
      </c>
    </row>
    <row r="11" spans="1:19" x14ac:dyDescent="0.2">
      <c r="A11" s="477" t="s">
        <v>15</v>
      </c>
      <c r="B11" s="478"/>
      <c r="C11" s="479">
        <v>27723</v>
      </c>
      <c r="D11" s="479">
        <f>(K11/6)*12</f>
        <v>45752</v>
      </c>
      <c r="E11" s="480">
        <f>IF(C11="",0,(D11/C11)*C11)</f>
        <v>45752</v>
      </c>
      <c r="F11" s="481">
        <f>E11*24.36%</f>
        <v>11145.187199999998</v>
      </c>
      <c r="G11" s="481">
        <f>E11*25.54%</f>
        <v>11685.060800000001</v>
      </c>
      <c r="H11" s="481">
        <f>E11*26.24%</f>
        <v>12005.324799999999</v>
      </c>
      <c r="I11" s="481">
        <f>E11*23.86%</f>
        <v>10916.4272</v>
      </c>
      <c r="K11" s="481">
        <v>22876</v>
      </c>
    </row>
    <row r="12" spans="1:19" ht="15" customHeight="1" x14ac:dyDescent="0.2">
      <c r="A12" s="474" t="s">
        <v>16</v>
      </c>
      <c r="B12" s="475" t="s">
        <v>13</v>
      </c>
      <c r="C12" s="482">
        <f>SUM(C13)</f>
        <v>17221</v>
      </c>
      <c r="D12" s="482">
        <f t="shared" ref="D12:K12" si="2">D13</f>
        <v>26352</v>
      </c>
      <c r="E12" s="476">
        <f t="shared" si="2"/>
        <v>26352</v>
      </c>
      <c r="F12" s="482">
        <f t="shared" si="2"/>
        <v>6419.3471999999992</v>
      </c>
      <c r="G12" s="482">
        <f t="shared" si="2"/>
        <v>6730.3008</v>
      </c>
      <c r="H12" s="482">
        <f t="shared" si="2"/>
        <v>6914.764799999999</v>
      </c>
      <c r="I12" s="476">
        <f t="shared" si="2"/>
        <v>6287.5871999999999</v>
      </c>
      <c r="K12" s="476">
        <f t="shared" si="2"/>
        <v>13176</v>
      </c>
    </row>
    <row r="13" spans="1:19" x14ac:dyDescent="0.2">
      <c r="A13" s="477" t="s">
        <v>63</v>
      </c>
      <c r="B13" s="478"/>
      <c r="C13" s="481">
        <v>17221</v>
      </c>
      <c r="D13" s="481">
        <f>(K13/6)*12</f>
        <v>26352</v>
      </c>
      <c r="E13" s="481">
        <f>IF(C13="",0,(D13/C13)*C13)</f>
        <v>26352</v>
      </c>
      <c r="F13" s="481">
        <f>E13*24.36%</f>
        <v>6419.3471999999992</v>
      </c>
      <c r="G13" s="481">
        <f>E13*25.54%</f>
        <v>6730.3008</v>
      </c>
      <c r="H13" s="481">
        <f>E13*26.24%</f>
        <v>6914.764799999999</v>
      </c>
      <c r="I13" s="481">
        <f>E13*23.86%</f>
        <v>6287.5871999999999</v>
      </c>
      <c r="K13" s="483">
        <v>13176</v>
      </c>
    </row>
    <row r="14" spans="1:19" x14ac:dyDescent="0.2">
      <c r="A14" s="474" t="s">
        <v>9</v>
      </c>
      <c r="B14" s="475" t="s">
        <v>10</v>
      </c>
      <c r="C14" s="476">
        <f>SUM(C15:C28)</f>
        <v>9080</v>
      </c>
      <c r="D14" s="476">
        <f t="shared" ref="D14:I14" si="3">SUM(D15:D28)</f>
        <v>16080</v>
      </c>
      <c r="E14" s="476">
        <v>17800</v>
      </c>
      <c r="F14" s="476">
        <f>SUM(F15:F28)</f>
        <v>4336.2254328358204</v>
      </c>
      <c r="G14" s="476">
        <f t="shared" si="3"/>
        <v>4546.2724776119403</v>
      </c>
      <c r="H14" s="476">
        <f t="shared" si="3"/>
        <v>4670.8766567164175</v>
      </c>
      <c r="I14" s="476">
        <f t="shared" si="3"/>
        <v>4247.2224477611944</v>
      </c>
      <c r="K14" s="476">
        <f t="shared" ref="K14" si="4">SUM(K15:K28)</f>
        <v>8040</v>
      </c>
    </row>
    <row r="15" spans="1:19" ht="8.25" customHeight="1" x14ac:dyDescent="0.2">
      <c r="A15" s="484" t="s">
        <v>1595</v>
      </c>
      <c r="B15" s="478"/>
      <c r="C15" s="485">
        <v>0</v>
      </c>
      <c r="D15" s="486">
        <f>(K15/6)*12</f>
        <v>0</v>
      </c>
      <c r="E15" s="487">
        <v>0</v>
      </c>
      <c r="F15" s="481">
        <f>E15*24.36%</f>
        <v>0</v>
      </c>
      <c r="G15" s="481">
        <f>E15*25.54%</f>
        <v>0</v>
      </c>
      <c r="H15" s="481">
        <f>E15*26.24%</f>
        <v>0</v>
      </c>
      <c r="I15" s="481">
        <f>E15*23.86%</f>
        <v>0</v>
      </c>
      <c r="K15" s="481">
        <v>0</v>
      </c>
      <c r="M15" s="116">
        <f>+E14/D14</f>
        <v>1.1069651741293531</v>
      </c>
    </row>
    <row r="16" spans="1:19" ht="11.25" customHeight="1" x14ac:dyDescent="0.2">
      <c r="A16" s="484" t="s">
        <v>1596</v>
      </c>
      <c r="B16" s="478"/>
      <c r="C16" s="485">
        <v>59</v>
      </c>
      <c r="D16" s="486">
        <f>(K16/6)*12</f>
        <v>118</v>
      </c>
      <c r="E16" s="481">
        <v>131</v>
      </c>
      <c r="F16" s="481">
        <f>E16*24.36%</f>
        <v>31.911599999999996</v>
      </c>
      <c r="G16" s="481">
        <f>E16*25.54%</f>
        <v>33.4574</v>
      </c>
      <c r="H16" s="481">
        <f>E16*26.24%</f>
        <v>34.374399999999994</v>
      </c>
      <c r="I16" s="481">
        <f>E16*23.86%</f>
        <v>31.256600000000002</v>
      </c>
      <c r="K16" s="481">
        <v>59</v>
      </c>
    </row>
    <row r="17" spans="1:12" ht="10.5" customHeight="1" x14ac:dyDescent="0.2">
      <c r="A17" s="484" t="s">
        <v>1597</v>
      </c>
      <c r="B17" s="478"/>
      <c r="C17" s="481">
        <v>751</v>
      </c>
      <c r="D17" s="486">
        <f t="shared" ref="D17:D19" si="5">(K17/6)*12</f>
        <v>1502</v>
      </c>
      <c r="E17" s="481">
        <v>1663</v>
      </c>
      <c r="F17" s="481">
        <f>E17*24.36%</f>
        <v>405.10679999999996</v>
      </c>
      <c r="G17" s="481">
        <f>E17*25.54%</f>
        <v>424.73020000000002</v>
      </c>
      <c r="H17" s="481">
        <f>E17*26.24%</f>
        <v>436.37119999999993</v>
      </c>
      <c r="I17" s="481">
        <f>E17*23.86%</f>
        <v>396.79180000000002</v>
      </c>
      <c r="K17" s="481">
        <v>751</v>
      </c>
    </row>
    <row r="18" spans="1:12" ht="12" customHeight="1" x14ac:dyDescent="0.2">
      <c r="A18" s="484" t="s">
        <v>1598</v>
      </c>
      <c r="B18" s="478"/>
      <c r="C18" s="481">
        <v>6577</v>
      </c>
      <c r="D18" s="486">
        <f t="shared" si="5"/>
        <v>11154</v>
      </c>
      <c r="E18" s="481">
        <v>12347</v>
      </c>
      <c r="F18" s="481">
        <f>E18*24.36%</f>
        <v>3007.7291999999998</v>
      </c>
      <c r="G18" s="481">
        <f>E18*25.54%</f>
        <v>3153.4238</v>
      </c>
      <c r="H18" s="481">
        <f>E18*26.24%</f>
        <v>3239.8527999999997</v>
      </c>
      <c r="I18" s="481">
        <f>E18*23.86%</f>
        <v>2945.9942000000001</v>
      </c>
      <c r="K18" s="481">
        <v>5577</v>
      </c>
    </row>
    <row r="19" spans="1:12" ht="12" customHeight="1" x14ac:dyDescent="0.2">
      <c r="A19" s="484" t="s">
        <v>1599</v>
      </c>
      <c r="B19" s="478"/>
      <c r="C19" s="481">
        <v>1323</v>
      </c>
      <c r="D19" s="486">
        <f t="shared" si="5"/>
        <v>2646</v>
      </c>
      <c r="E19" s="481">
        <v>2929</v>
      </c>
      <c r="F19" s="481">
        <f>E19*24.36%</f>
        <v>713.50439999999992</v>
      </c>
      <c r="G19" s="481">
        <f>E19*25.54%</f>
        <v>748.06659999999999</v>
      </c>
      <c r="H19" s="481">
        <f>E19*26.24%</f>
        <v>768.56959999999992</v>
      </c>
      <c r="I19" s="481">
        <f>E19*23.86%</f>
        <v>698.85940000000005</v>
      </c>
      <c r="K19" s="481">
        <v>1323</v>
      </c>
    </row>
    <row r="20" spans="1:12" ht="10.5" customHeight="1" x14ac:dyDescent="0.2">
      <c r="A20" s="484" t="s">
        <v>1600</v>
      </c>
      <c r="B20" s="478"/>
      <c r="C20" s="485"/>
      <c r="D20" s="486">
        <f t="shared" ref="D20:D27" si="6">(K20/5)*12</f>
        <v>0</v>
      </c>
      <c r="E20" s="487">
        <f t="shared" ref="E20:E27" si="7">IF(C20="",0,(D20/C20)*D20)</f>
        <v>0</v>
      </c>
      <c r="F20" s="481">
        <f t="shared" ref="F20:F27" si="8">E20*24.36%</f>
        <v>0</v>
      </c>
      <c r="G20" s="481">
        <f t="shared" ref="G20:G27" si="9">E20*25.54%</f>
        <v>0</v>
      </c>
      <c r="H20" s="481">
        <f t="shared" ref="H20:H27" si="10">E20*26.24%</f>
        <v>0</v>
      </c>
      <c r="I20" s="481">
        <f t="shared" ref="I20:I27" si="11">E20*23.86%</f>
        <v>0</v>
      </c>
      <c r="K20" s="481">
        <v>0</v>
      </c>
    </row>
    <row r="21" spans="1:12" ht="8.25" customHeight="1" x14ac:dyDescent="0.2">
      <c r="A21" s="484" t="s">
        <v>1601</v>
      </c>
      <c r="B21" s="478"/>
      <c r="C21" s="485"/>
      <c r="D21" s="486">
        <f t="shared" si="6"/>
        <v>0</v>
      </c>
      <c r="E21" s="487">
        <f t="shared" si="7"/>
        <v>0</v>
      </c>
      <c r="F21" s="481">
        <f t="shared" si="8"/>
        <v>0</v>
      </c>
      <c r="G21" s="481">
        <f t="shared" si="9"/>
        <v>0</v>
      </c>
      <c r="H21" s="481">
        <f t="shared" si="10"/>
        <v>0</v>
      </c>
      <c r="I21" s="481">
        <f t="shared" si="11"/>
        <v>0</v>
      </c>
      <c r="K21" s="481">
        <v>0</v>
      </c>
    </row>
    <row r="22" spans="1:12" ht="9" customHeight="1" x14ac:dyDescent="0.2">
      <c r="A22" s="484" t="s">
        <v>1602</v>
      </c>
      <c r="B22" s="478"/>
      <c r="C22" s="485"/>
      <c r="D22" s="486">
        <f t="shared" si="6"/>
        <v>0</v>
      </c>
      <c r="E22" s="487">
        <f t="shared" si="7"/>
        <v>0</v>
      </c>
      <c r="F22" s="481">
        <f t="shared" si="8"/>
        <v>0</v>
      </c>
      <c r="G22" s="481">
        <f t="shared" si="9"/>
        <v>0</v>
      </c>
      <c r="H22" s="481">
        <f t="shared" si="10"/>
        <v>0</v>
      </c>
      <c r="I22" s="481">
        <f t="shared" si="11"/>
        <v>0</v>
      </c>
      <c r="K22" s="481">
        <v>0</v>
      </c>
    </row>
    <row r="23" spans="1:12" ht="10.5" customHeight="1" x14ac:dyDescent="0.2">
      <c r="A23" s="484" t="s">
        <v>1603</v>
      </c>
      <c r="B23" s="478"/>
      <c r="C23" s="485"/>
      <c r="D23" s="486">
        <f t="shared" si="6"/>
        <v>0</v>
      </c>
      <c r="E23" s="487">
        <f t="shared" si="7"/>
        <v>0</v>
      </c>
      <c r="F23" s="481">
        <f t="shared" si="8"/>
        <v>0</v>
      </c>
      <c r="G23" s="481">
        <f t="shared" si="9"/>
        <v>0</v>
      </c>
      <c r="H23" s="481">
        <f t="shared" si="10"/>
        <v>0</v>
      </c>
      <c r="I23" s="481">
        <f t="shared" si="11"/>
        <v>0</v>
      </c>
      <c r="K23" s="481">
        <v>0</v>
      </c>
    </row>
    <row r="24" spans="1:12" ht="10.5" customHeight="1" x14ac:dyDescent="0.2">
      <c r="A24" s="484" t="s">
        <v>1604</v>
      </c>
      <c r="B24" s="478"/>
      <c r="C24" s="485"/>
      <c r="D24" s="486">
        <f t="shared" si="6"/>
        <v>0</v>
      </c>
      <c r="E24" s="487">
        <f t="shared" si="7"/>
        <v>0</v>
      </c>
      <c r="F24" s="481">
        <f t="shared" si="8"/>
        <v>0</v>
      </c>
      <c r="G24" s="481">
        <f t="shared" si="9"/>
        <v>0</v>
      </c>
      <c r="H24" s="481">
        <f t="shared" si="10"/>
        <v>0</v>
      </c>
      <c r="I24" s="481">
        <f t="shared" si="11"/>
        <v>0</v>
      </c>
      <c r="K24" s="481">
        <v>0</v>
      </c>
    </row>
    <row r="25" spans="1:12" ht="10.5" customHeight="1" x14ac:dyDescent="0.2">
      <c r="A25" s="484" t="s">
        <v>1605</v>
      </c>
      <c r="B25" s="478"/>
      <c r="C25" s="485"/>
      <c r="D25" s="486">
        <f t="shared" si="6"/>
        <v>0</v>
      </c>
      <c r="E25" s="487">
        <f t="shared" si="7"/>
        <v>0</v>
      </c>
      <c r="F25" s="481">
        <f t="shared" si="8"/>
        <v>0</v>
      </c>
      <c r="G25" s="481">
        <f t="shared" si="9"/>
        <v>0</v>
      </c>
      <c r="H25" s="481">
        <f t="shared" si="10"/>
        <v>0</v>
      </c>
      <c r="I25" s="481">
        <f t="shared" si="11"/>
        <v>0</v>
      </c>
      <c r="K25" s="481">
        <v>0</v>
      </c>
    </row>
    <row r="26" spans="1:12" ht="12" customHeight="1" x14ac:dyDescent="0.2">
      <c r="A26" s="484" t="s">
        <v>1606</v>
      </c>
      <c r="B26" s="478"/>
      <c r="C26" s="485"/>
      <c r="D26" s="486">
        <f t="shared" si="6"/>
        <v>0</v>
      </c>
      <c r="E26" s="487">
        <f t="shared" si="7"/>
        <v>0</v>
      </c>
      <c r="F26" s="481">
        <f t="shared" si="8"/>
        <v>0</v>
      </c>
      <c r="G26" s="481">
        <f t="shared" si="9"/>
        <v>0</v>
      </c>
      <c r="H26" s="481">
        <f t="shared" si="10"/>
        <v>0</v>
      </c>
      <c r="I26" s="481">
        <f t="shared" si="11"/>
        <v>0</v>
      </c>
      <c r="K26" s="481">
        <v>0</v>
      </c>
    </row>
    <row r="27" spans="1:12" ht="11.25" customHeight="1" x14ac:dyDescent="0.2">
      <c r="A27" s="484" t="s">
        <v>1607</v>
      </c>
      <c r="B27" s="478"/>
      <c r="C27" s="485"/>
      <c r="D27" s="486">
        <f t="shared" si="6"/>
        <v>0</v>
      </c>
      <c r="E27" s="487">
        <f t="shared" si="7"/>
        <v>0</v>
      </c>
      <c r="F27" s="481">
        <f t="shared" si="8"/>
        <v>0</v>
      </c>
      <c r="G27" s="481">
        <f t="shared" si="9"/>
        <v>0</v>
      </c>
      <c r="H27" s="481">
        <f t="shared" si="10"/>
        <v>0</v>
      </c>
      <c r="I27" s="481">
        <f t="shared" si="11"/>
        <v>0</v>
      </c>
      <c r="K27" s="481">
        <v>0</v>
      </c>
    </row>
    <row r="28" spans="1:12" ht="12" customHeight="1" x14ac:dyDescent="0.2">
      <c r="A28" s="484" t="s">
        <v>11</v>
      </c>
      <c r="B28" s="478"/>
      <c r="C28" s="481">
        <v>370</v>
      </c>
      <c r="D28" s="486">
        <f>(K28/6)*12</f>
        <v>660</v>
      </c>
      <c r="E28" s="487">
        <f>+D28*M15</f>
        <v>730.59701492537306</v>
      </c>
      <c r="F28" s="481">
        <f>E28*24.36%</f>
        <v>177.97343283582086</v>
      </c>
      <c r="G28" s="481">
        <f>E28*25.54%</f>
        <v>186.59447761194028</v>
      </c>
      <c r="H28" s="481">
        <f>E28*26.24%</f>
        <v>191.70865671641786</v>
      </c>
      <c r="I28" s="481">
        <f>E28*23.86%</f>
        <v>174.320447761194</v>
      </c>
      <c r="K28" s="481">
        <v>330</v>
      </c>
    </row>
    <row r="29" spans="1:12" x14ac:dyDescent="0.2">
      <c r="A29" s="474" t="s">
        <v>44</v>
      </c>
      <c r="B29" s="475"/>
      <c r="C29" s="476">
        <f>SUM(C30:C31)</f>
        <v>708804</v>
      </c>
      <c r="D29" s="476">
        <f t="shared" ref="D29:I29" si="12">SUM(D30:D31)</f>
        <v>624594</v>
      </c>
      <c r="E29" s="476">
        <f t="shared" si="12"/>
        <v>653546</v>
      </c>
      <c r="F29" s="476">
        <f t="shared" si="12"/>
        <v>159203.80559999999</v>
      </c>
      <c r="G29" s="476">
        <f t="shared" si="12"/>
        <v>166915.64840000001</v>
      </c>
      <c r="H29" s="476">
        <f t="shared" si="12"/>
        <v>171490.47039999996</v>
      </c>
      <c r="I29" s="476">
        <f t="shared" si="12"/>
        <v>155936.07560000001</v>
      </c>
      <c r="K29" s="476">
        <f t="shared" ref="K29" si="13">SUM(K30:K31)</f>
        <v>312297</v>
      </c>
    </row>
    <row r="30" spans="1:12" x14ac:dyDescent="0.2">
      <c r="A30" s="477" t="s">
        <v>45</v>
      </c>
      <c r="B30" s="477" t="s">
        <v>1608</v>
      </c>
      <c r="C30" s="481">
        <v>663115</v>
      </c>
      <c r="D30" s="481">
        <f>(K30/6)*12</f>
        <v>580148</v>
      </c>
      <c r="E30" s="481">
        <v>609100</v>
      </c>
      <c r="F30" s="481">
        <f>E30*24.36%</f>
        <v>148376.75999999998</v>
      </c>
      <c r="G30" s="481">
        <f>E30*25.54%</f>
        <v>155564.14000000001</v>
      </c>
      <c r="H30" s="481">
        <f>E30*26.24%</f>
        <v>159827.83999999997</v>
      </c>
      <c r="I30" s="481">
        <f>E30*23.86%</f>
        <v>145331.26</v>
      </c>
      <c r="K30" s="481">
        <v>290074</v>
      </c>
    </row>
    <row r="31" spans="1:12" x14ac:dyDescent="0.2">
      <c r="A31" s="477" t="s">
        <v>17</v>
      </c>
      <c r="B31" s="477" t="s">
        <v>18</v>
      </c>
      <c r="C31" s="481">
        <v>45689</v>
      </c>
      <c r="D31" s="481">
        <f>(K31/6)*12</f>
        <v>44446</v>
      </c>
      <c r="E31" s="481">
        <v>44446</v>
      </c>
      <c r="F31" s="481">
        <f>E31*24.36%</f>
        <v>10827.045599999999</v>
      </c>
      <c r="G31" s="481">
        <f>E31*25.54%</f>
        <v>11351.508400000001</v>
      </c>
      <c r="H31" s="481">
        <f>E31*26.24%</f>
        <v>11662.630399999998</v>
      </c>
      <c r="I31" s="481">
        <f>E31*23.86%</f>
        <v>10604.8156</v>
      </c>
      <c r="K31" s="488">
        <v>22223</v>
      </c>
    </row>
    <row r="32" spans="1:12" x14ac:dyDescent="0.2">
      <c r="A32" s="489" t="s">
        <v>46</v>
      </c>
      <c r="B32" s="490"/>
      <c r="C32" s="490"/>
      <c r="D32" s="490"/>
      <c r="E32" s="490"/>
      <c r="F32" s="490"/>
      <c r="G32" s="490"/>
      <c r="H32" s="490"/>
      <c r="I32" s="490"/>
      <c r="J32" s="384"/>
      <c r="K32" s="384"/>
      <c r="L32" s="384"/>
    </row>
    <row r="33" spans="1:16" ht="47.25" customHeight="1" x14ac:dyDescent="0.2">
      <c r="A33" s="491" t="s">
        <v>322</v>
      </c>
      <c r="B33" s="467" t="s">
        <v>317</v>
      </c>
      <c r="C33" s="467" t="s">
        <v>321</v>
      </c>
      <c r="D33" s="467" t="s">
        <v>323</v>
      </c>
      <c r="E33" s="467" t="s">
        <v>318</v>
      </c>
      <c r="F33" s="467" t="s">
        <v>319</v>
      </c>
      <c r="G33" s="467" t="s">
        <v>320</v>
      </c>
      <c r="H33" s="467" t="s">
        <v>466</v>
      </c>
      <c r="I33" s="467" t="s">
        <v>465</v>
      </c>
      <c r="J33" s="384"/>
      <c r="K33" s="466" t="s">
        <v>1774</v>
      </c>
      <c r="L33" s="384"/>
    </row>
    <row r="34" spans="1:16" x14ac:dyDescent="0.2">
      <c r="A34" s="492">
        <v>2022</v>
      </c>
      <c r="B34" s="493">
        <v>190</v>
      </c>
      <c r="C34" s="493">
        <v>37</v>
      </c>
      <c r="D34" s="493">
        <v>69350</v>
      </c>
      <c r="E34" s="493">
        <v>27372</v>
      </c>
      <c r="F34" s="494">
        <v>3.91</v>
      </c>
      <c r="G34" s="493">
        <v>96.94</v>
      </c>
      <c r="H34" s="493">
        <v>78.599999999999994</v>
      </c>
      <c r="I34" s="493">
        <v>57</v>
      </c>
      <c r="J34" s="384"/>
      <c r="K34" s="384"/>
      <c r="L34" s="384"/>
    </row>
    <row r="35" spans="1:16" x14ac:dyDescent="0.2">
      <c r="A35" s="492">
        <v>2023</v>
      </c>
      <c r="B35" s="493">
        <v>194</v>
      </c>
      <c r="C35" s="493">
        <v>50.1</v>
      </c>
      <c r="D35" s="493">
        <v>41128</v>
      </c>
      <c r="E35" s="493">
        <v>32078</v>
      </c>
      <c r="F35" s="494">
        <v>3.28</v>
      </c>
      <c r="G35" s="493">
        <v>78</v>
      </c>
      <c r="H35" s="493">
        <v>88.5</v>
      </c>
      <c r="I35" s="493">
        <v>54</v>
      </c>
      <c r="J35" s="384"/>
      <c r="K35" s="384"/>
      <c r="L35" s="384"/>
    </row>
    <row r="36" spans="1:16" x14ac:dyDescent="0.2">
      <c r="A36" s="495">
        <v>2024</v>
      </c>
      <c r="B36" s="493" t="s">
        <v>1609</v>
      </c>
      <c r="C36" s="493">
        <v>46.8</v>
      </c>
      <c r="D36" s="493">
        <v>35114</v>
      </c>
      <c r="E36" s="493">
        <v>28475</v>
      </c>
      <c r="F36" s="494">
        <v>3.14</v>
      </c>
      <c r="G36" s="493">
        <v>81.09</v>
      </c>
      <c r="H36" s="493">
        <v>0.3</v>
      </c>
      <c r="I36" s="493">
        <v>55</v>
      </c>
      <c r="J36" s="384"/>
      <c r="K36" s="466"/>
      <c r="L36" s="384"/>
    </row>
    <row r="37" spans="1:16" s="116" customFormat="1" x14ac:dyDescent="0.2">
      <c r="A37" s="117"/>
      <c r="B37" s="117"/>
      <c r="C37" s="117"/>
      <c r="D37" s="496">
        <f>+D9+D12+D14+D29</f>
        <v>776584</v>
      </c>
      <c r="E37" s="496">
        <f>+E9+E12+E14+E29</f>
        <v>807256</v>
      </c>
      <c r="F37" s="117"/>
      <c r="G37" s="117"/>
      <c r="H37" s="117"/>
      <c r="I37" s="117"/>
      <c r="J37" s="466"/>
      <c r="K37" s="466"/>
      <c r="L37" s="384"/>
    </row>
    <row r="38" spans="1:16" s="116" customFormat="1" x14ac:dyDescent="0.2">
      <c r="A38" s="117"/>
      <c r="B38" s="117"/>
      <c r="C38" s="117"/>
      <c r="D38" s="317"/>
      <c r="E38" s="117"/>
      <c r="F38" s="117"/>
      <c r="G38" s="117"/>
      <c r="H38" s="317"/>
      <c r="I38" s="317"/>
      <c r="J38" s="384"/>
      <c r="K38" s="384"/>
      <c r="L38" s="384"/>
      <c r="M38" s="384"/>
      <c r="N38" s="384"/>
      <c r="O38" s="384"/>
      <c r="P38" s="384"/>
    </row>
    <row r="39" spans="1:16" s="116" customFormat="1" x14ac:dyDescent="0.2">
      <c r="A39" s="117"/>
      <c r="B39" s="117"/>
      <c r="C39" s="117"/>
      <c r="D39" s="117"/>
      <c r="E39" s="117"/>
      <c r="F39" s="117"/>
      <c r="G39" s="117"/>
      <c r="H39" s="317"/>
      <c r="I39" s="317"/>
      <c r="J39" s="466"/>
      <c r="K39" s="384"/>
      <c r="L39" s="384"/>
      <c r="M39" s="384"/>
      <c r="N39" s="384"/>
      <c r="O39" s="384"/>
      <c r="P39" s="384"/>
    </row>
    <row r="40" spans="1:16" s="116" customFormat="1" x14ac:dyDescent="0.2">
      <c r="A40" s="117"/>
      <c r="B40" s="117"/>
      <c r="C40" s="117"/>
      <c r="D40" s="117"/>
      <c r="E40" s="117"/>
      <c r="F40" s="117"/>
      <c r="G40" s="117"/>
      <c r="H40" s="317"/>
      <c r="I40" s="317"/>
      <c r="J40" s="384"/>
      <c r="K40" s="384"/>
      <c r="L40" s="384"/>
      <c r="M40" s="384"/>
      <c r="N40" s="384"/>
      <c r="O40" s="384"/>
      <c r="P40" s="384"/>
    </row>
    <row r="41" spans="1:16" s="116" customFormat="1" x14ac:dyDescent="0.2">
      <c r="A41" s="117"/>
      <c r="B41" s="117"/>
      <c r="C41" s="117"/>
      <c r="D41" s="117"/>
      <c r="E41" s="497">
        <f>+E9+E12+E14+E29</f>
        <v>807256</v>
      </c>
      <c r="F41" s="117"/>
      <c r="G41" s="117"/>
      <c r="H41" s="317"/>
      <c r="I41" s="317"/>
      <c r="J41" s="384"/>
      <c r="K41" s="384"/>
      <c r="L41" s="384"/>
      <c r="M41" s="384"/>
      <c r="N41" s="384"/>
      <c r="O41" s="384"/>
      <c r="P41" s="384"/>
    </row>
    <row r="42" spans="1:16" s="116" customFormat="1" x14ac:dyDescent="0.2">
      <c r="A42" s="117"/>
      <c r="B42" s="117"/>
      <c r="C42" s="117"/>
      <c r="D42" s="117"/>
      <c r="E42" s="497"/>
      <c r="F42" s="117"/>
      <c r="G42" s="117"/>
      <c r="H42" s="317"/>
      <c r="I42" s="317"/>
      <c r="J42" s="384"/>
      <c r="K42" s="384"/>
      <c r="L42" s="384"/>
      <c r="M42" s="384"/>
      <c r="N42" s="384"/>
      <c r="O42" s="384"/>
      <c r="P42" s="384"/>
    </row>
    <row r="43" spans="1:16" s="116" customFormat="1" x14ac:dyDescent="0.2">
      <c r="A43" s="117"/>
      <c r="B43" s="117"/>
      <c r="C43" s="117"/>
      <c r="D43" s="117"/>
      <c r="E43" s="497"/>
      <c r="F43" s="117"/>
      <c r="G43" s="117"/>
      <c r="H43" s="317"/>
      <c r="I43" s="317"/>
      <c r="J43" s="384"/>
      <c r="K43" s="384"/>
      <c r="L43" s="384"/>
      <c r="M43" s="384"/>
      <c r="N43" s="384"/>
      <c r="O43" s="384"/>
      <c r="P43" s="384"/>
    </row>
    <row r="44" spans="1:16" s="116" customFormat="1" x14ac:dyDescent="0.2">
      <c r="A44" s="117"/>
      <c r="B44" s="117"/>
      <c r="C44" s="117"/>
      <c r="D44" s="117"/>
      <c r="E44" s="497"/>
      <c r="F44" s="117"/>
      <c r="G44" s="117"/>
      <c r="H44" s="317"/>
      <c r="I44" s="317"/>
      <c r="J44" s="384"/>
      <c r="K44" s="384"/>
      <c r="L44" s="384"/>
      <c r="M44" s="384"/>
      <c r="N44" s="384"/>
      <c r="O44" s="384"/>
      <c r="P44" s="384"/>
    </row>
    <row r="45" spans="1:16" s="116" customFormat="1" x14ac:dyDescent="0.2">
      <c r="A45" s="117"/>
      <c r="B45" s="117"/>
      <c r="C45" s="117"/>
      <c r="D45" s="117"/>
      <c r="E45" s="117"/>
      <c r="F45" s="117"/>
      <c r="G45" s="117"/>
      <c r="H45" s="117"/>
      <c r="I45" s="117"/>
    </row>
    <row r="46" spans="1:16" s="116" customFormat="1" x14ac:dyDescent="0.2">
      <c r="A46" s="117"/>
      <c r="B46" s="117"/>
      <c r="C46" s="117"/>
      <c r="D46" s="117"/>
      <c r="E46" s="117"/>
      <c r="F46" s="117"/>
      <c r="G46" s="117"/>
      <c r="H46" s="117"/>
      <c r="I46" s="117"/>
    </row>
    <row r="47" spans="1:16" s="116" customFormat="1" x14ac:dyDescent="0.2">
      <c r="A47" s="117"/>
      <c r="B47" s="117"/>
      <c r="C47" s="117"/>
      <c r="D47" s="117"/>
      <c r="E47" s="117"/>
      <c r="F47" s="117"/>
      <c r="G47" s="117"/>
      <c r="H47" s="117"/>
      <c r="I47" s="117"/>
    </row>
    <row r="48" spans="1:16" s="116" customFormat="1" x14ac:dyDescent="0.2">
      <c r="A48" s="117"/>
      <c r="B48" s="117"/>
      <c r="C48" s="117"/>
      <c r="D48" s="117"/>
      <c r="E48" s="117"/>
      <c r="F48" s="117"/>
      <c r="G48" s="117"/>
      <c r="H48" s="117"/>
      <c r="I48" s="117"/>
    </row>
    <row r="49" spans="1:9" s="116" customFormat="1" x14ac:dyDescent="0.2">
      <c r="A49" s="117"/>
      <c r="B49" s="117"/>
      <c r="C49" s="117"/>
      <c r="D49" s="117"/>
      <c r="E49" s="117"/>
      <c r="F49" s="117"/>
      <c r="G49" s="117"/>
      <c r="H49" s="117"/>
      <c r="I49" s="117"/>
    </row>
    <row r="50" spans="1:9" s="116" customFormat="1" x14ac:dyDescent="0.2">
      <c r="A50" s="117"/>
      <c r="B50" s="117"/>
      <c r="C50" s="117"/>
      <c r="D50" s="117"/>
      <c r="E50" s="117"/>
      <c r="F50" s="117"/>
      <c r="G50" s="117"/>
      <c r="H50" s="117"/>
      <c r="I50" s="117"/>
    </row>
    <row r="51" spans="1:9" s="116" customFormat="1" x14ac:dyDescent="0.2">
      <c r="A51" s="117"/>
      <c r="B51" s="117"/>
      <c r="C51" s="117"/>
      <c r="D51" s="117"/>
      <c r="E51" s="117"/>
      <c r="F51" s="117"/>
      <c r="G51" s="117"/>
      <c r="H51" s="117"/>
      <c r="I51" s="117"/>
    </row>
    <row r="52" spans="1:9" s="116" customFormat="1" x14ac:dyDescent="0.2">
      <c r="A52" s="117"/>
      <c r="B52" s="117"/>
      <c r="C52" s="117"/>
      <c r="D52" s="117"/>
      <c r="E52" s="117"/>
      <c r="F52" s="117"/>
      <c r="G52" s="117"/>
      <c r="H52" s="117"/>
      <c r="I52" s="117"/>
    </row>
    <row r="53" spans="1:9" s="116" customFormat="1" x14ac:dyDescent="0.2">
      <c r="A53" s="117"/>
      <c r="B53" s="117"/>
      <c r="C53" s="117"/>
      <c r="D53" s="117"/>
      <c r="E53" s="117"/>
      <c r="F53" s="117"/>
      <c r="G53" s="117"/>
      <c r="H53" s="117"/>
      <c r="I53" s="117"/>
    </row>
    <row r="54" spans="1:9" s="116" customFormat="1" x14ac:dyDescent="0.2">
      <c r="A54" s="117"/>
      <c r="B54" s="117"/>
      <c r="C54" s="117"/>
      <c r="D54" s="117"/>
      <c r="E54" s="117"/>
      <c r="F54" s="117"/>
      <c r="G54" s="117"/>
      <c r="H54" s="117"/>
      <c r="I54" s="117"/>
    </row>
    <row r="55" spans="1:9" s="116" customFormat="1" x14ac:dyDescent="0.2">
      <c r="A55" s="117"/>
      <c r="B55" s="117"/>
      <c r="C55" s="117"/>
      <c r="D55" s="117"/>
      <c r="E55" s="117"/>
      <c r="F55" s="117"/>
      <c r="G55" s="117"/>
      <c r="H55" s="117"/>
      <c r="I55" s="117"/>
    </row>
    <row r="56" spans="1:9" s="116" customFormat="1" x14ac:dyDescent="0.2">
      <c r="A56" s="117"/>
      <c r="B56" s="117"/>
      <c r="C56" s="117"/>
      <c r="D56" s="117"/>
      <c r="E56" s="117"/>
      <c r="F56" s="117"/>
      <c r="G56" s="117"/>
      <c r="H56" s="117"/>
      <c r="I56" s="117"/>
    </row>
    <row r="57" spans="1:9" s="116" customFormat="1" x14ac:dyDescent="0.2">
      <c r="A57" s="117"/>
      <c r="B57" s="117"/>
      <c r="C57" s="117"/>
      <c r="D57" s="117"/>
      <c r="E57" s="117"/>
      <c r="F57" s="117"/>
      <c r="G57" s="117"/>
      <c r="H57" s="117"/>
      <c r="I57" s="117"/>
    </row>
    <row r="58" spans="1:9" s="116" customFormat="1" x14ac:dyDescent="0.2">
      <c r="A58" s="117"/>
      <c r="B58" s="117"/>
      <c r="C58" s="117"/>
      <c r="D58" s="117"/>
      <c r="E58" s="117"/>
      <c r="F58" s="117"/>
      <c r="G58" s="117"/>
      <c r="H58" s="117"/>
      <c r="I58" s="117"/>
    </row>
    <row r="59" spans="1:9" s="116" customFormat="1" x14ac:dyDescent="0.2">
      <c r="A59" s="117"/>
      <c r="B59" s="117"/>
      <c r="C59" s="117"/>
      <c r="D59" s="117"/>
      <c r="E59" s="117"/>
      <c r="F59" s="117"/>
      <c r="G59" s="117"/>
      <c r="H59" s="117"/>
      <c r="I59" s="117"/>
    </row>
    <row r="60" spans="1:9" s="116" customFormat="1" x14ac:dyDescent="0.2">
      <c r="A60" s="117"/>
      <c r="B60" s="117"/>
      <c r="C60" s="117"/>
      <c r="D60" s="117"/>
      <c r="E60" s="117"/>
      <c r="F60" s="117"/>
      <c r="G60" s="117"/>
      <c r="H60" s="117"/>
      <c r="I60" s="117"/>
    </row>
    <row r="61" spans="1:9" s="116" customFormat="1" x14ac:dyDescent="0.2">
      <c r="A61" s="117"/>
      <c r="B61" s="117"/>
      <c r="C61" s="117"/>
      <c r="D61" s="117"/>
      <c r="E61" s="117"/>
      <c r="F61" s="117"/>
      <c r="G61" s="117"/>
      <c r="H61" s="117"/>
      <c r="I61" s="117"/>
    </row>
    <row r="62" spans="1:9" s="116" customFormat="1" x14ac:dyDescent="0.2">
      <c r="A62" s="117"/>
      <c r="B62" s="117"/>
      <c r="C62" s="117"/>
      <c r="D62" s="117"/>
      <c r="E62" s="117"/>
      <c r="F62" s="117"/>
      <c r="G62" s="117"/>
      <c r="H62" s="117"/>
      <c r="I62" s="117"/>
    </row>
    <row r="63" spans="1:9" s="116" customFormat="1" x14ac:dyDescent="0.2">
      <c r="A63" s="117"/>
      <c r="B63" s="117"/>
      <c r="C63" s="117"/>
      <c r="D63" s="117"/>
      <c r="E63" s="117"/>
      <c r="F63" s="117"/>
      <c r="G63" s="117"/>
      <c r="H63" s="117"/>
      <c r="I63" s="117"/>
    </row>
    <row r="64" spans="1:9" s="116" customFormat="1" x14ac:dyDescent="0.2">
      <c r="A64" s="117"/>
      <c r="B64" s="117"/>
      <c r="C64" s="117"/>
      <c r="D64" s="117"/>
      <c r="E64" s="117"/>
      <c r="F64" s="117"/>
      <c r="G64" s="117"/>
      <c r="H64" s="117"/>
      <c r="I64" s="117"/>
    </row>
    <row r="65" spans="1:9" s="116" customFormat="1" x14ac:dyDescent="0.2">
      <c r="A65" s="117"/>
      <c r="B65" s="117"/>
      <c r="C65" s="117"/>
      <c r="D65" s="117"/>
      <c r="E65" s="117"/>
      <c r="F65" s="117"/>
      <c r="G65" s="117"/>
      <c r="H65" s="117"/>
      <c r="I65" s="117"/>
    </row>
    <row r="66" spans="1:9" s="116" customFormat="1" x14ac:dyDescent="0.2">
      <c r="A66" s="117"/>
      <c r="B66" s="117"/>
      <c r="C66" s="117"/>
      <c r="D66" s="117"/>
      <c r="E66" s="117"/>
      <c r="F66" s="117"/>
      <c r="G66" s="117"/>
      <c r="H66" s="117"/>
      <c r="I66" s="117"/>
    </row>
    <row r="67" spans="1:9" s="116" customFormat="1" x14ac:dyDescent="0.2">
      <c r="A67" s="117"/>
      <c r="B67" s="117"/>
      <c r="C67" s="117"/>
      <c r="D67" s="117"/>
      <c r="E67" s="117"/>
      <c r="F67" s="117"/>
      <c r="G67" s="117"/>
      <c r="H67" s="117"/>
      <c r="I67" s="117"/>
    </row>
    <row r="68" spans="1:9" s="116" customFormat="1" x14ac:dyDescent="0.2">
      <c r="A68" s="117"/>
      <c r="B68" s="117"/>
      <c r="C68" s="117"/>
      <c r="D68" s="117"/>
      <c r="E68" s="117"/>
      <c r="F68" s="117"/>
      <c r="G68" s="117"/>
      <c r="H68" s="117"/>
      <c r="I68" s="117"/>
    </row>
    <row r="69" spans="1:9" s="116" customFormat="1" x14ac:dyDescent="0.2">
      <c r="A69" s="117"/>
      <c r="B69" s="117"/>
      <c r="C69" s="117"/>
      <c r="D69" s="117"/>
      <c r="E69" s="117"/>
      <c r="F69" s="117"/>
      <c r="G69" s="117"/>
      <c r="H69" s="117"/>
      <c r="I69" s="117"/>
    </row>
    <row r="70" spans="1:9" s="116" customFormat="1" x14ac:dyDescent="0.2">
      <c r="A70" s="117"/>
      <c r="B70" s="117"/>
      <c r="C70" s="117"/>
      <c r="D70" s="117"/>
      <c r="E70" s="117"/>
      <c r="F70" s="117"/>
      <c r="G70" s="117"/>
      <c r="H70" s="117"/>
      <c r="I70" s="117"/>
    </row>
    <row r="71" spans="1:9" s="116" customFormat="1" x14ac:dyDescent="0.2">
      <c r="A71" s="117"/>
      <c r="B71" s="117"/>
      <c r="C71" s="117"/>
      <c r="D71" s="117"/>
      <c r="E71" s="117"/>
      <c r="F71" s="117"/>
      <c r="G71" s="117"/>
      <c r="H71" s="117"/>
      <c r="I71" s="117"/>
    </row>
    <row r="72" spans="1:9" s="116" customFormat="1" x14ac:dyDescent="0.2">
      <c r="A72" s="117"/>
      <c r="B72" s="117"/>
      <c r="C72" s="117"/>
      <c r="D72" s="117"/>
      <c r="E72" s="117"/>
      <c r="F72" s="117"/>
      <c r="G72" s="117"/>
      <c r="H72" s="117"/>
      <c r="I72" s="117"/>
    </row>
    <row r="73" spans="1:9" s="116" customFormat="1" x14ac:dyDescent="0.2">
      <c r="A73" s="117"/>
      <c r="B73" s="117"/>
      <c r="C73" s="117"/>
      <c r="D73" s="117"/>
      <c r="E73" s="117"/>
      <c r="F73" s="117"/>
      <c r="G73" s="117"/>
      <c r="H73" s="117"/>
      <c r="I73" s="117"/>
    </row>
    <row r="74" spans="1:9" s="116" customFormat="1" x14ac:dyDescent="0.2">
      <c r="A74" s="117"/>
      <c r="B74" s="117"/>
      <c r="C74" s="117"/>
      <c r="D74" s="117"/>
      <c r="E74" s="117"/>
      <c r="F74" s="117"/>
      <c r="G74" s="117"/>
      <c r="H74" s="117"/>
      <c r="I74" s="117"/>
    </row>
    <row r="75" spans="1:9" s="116" customFormat="1" x14ac:dyDescent="0.2">
      <c r="A75" s="117"/>
      <c r="B75" s="117"/>
      <c r="C75" s="117"/>
      <c r="D75" s="117"/>
      <c r="E75" s="117"/>
      <c r="F75" s="117"/>
      <c r="G75" s="117"/>
      <c r="H75" s="117"/>
      <c r="I75" s="117"/>
    </row>
    <row r="76" spans="1:9" s="116" customFormat="1" x14ac:dyDescent="0.2">
      <c r="A76" s="117"/>
      <c r="B76" s="117"/>
      <c r="C76" s="117"/>
      <c r="D76" s="117"/>
      <c r="E76" s="117"/>
      <c r="F76" s="117"/>
      <c r="G76" s="117"/>
      <c r="H76" s="117"/>
      <c r="I76" s="117"/>
    </row>
    <row r="77" spans="1:9" s="116" customFormat="1" x14ac:dyDescent="0.2">
      <c r="A77" s="117"/>
      <c r="B77" s="117"/>
      <c r="C77" s="117"/>
      <c r="D77" s="117"/>
      <c r="E77" s="117"/>
      <c r="F77" s="117"/>
      <c r="G77" s="117"/>
      <c r="H77" s="117"/>
      <c r="I77" s="117"/>
    </row>
    <row r="78" spans="1:9" s="116" customFormat="1" x14ac:dyDescent="0.2">
      <c r="A78" s="117"/>
      <c r="B78" s="117"/>
      <c r="C78" s="117"/>
      <c r="D78" s="117"/>
      <c r="E78" s="117"/>
      <c r="F78" s="117"/>
      <c r="G78" s="117"/>
      <c r="H78" s="117"/>
      <c r="I78" s="117"/>
    </row>
    <row r="79" spans="1:9" s="116" customFormat="1" x14ac:dyDescent="0.2">
      <c r="A79" s="117"/>
      <c r="B79" s="117"/>
      <c r="C79" s="117"/>
      <c r="D79" s="117"/>
      <c r="E79" s="117"/>
      <c r="F79" s="117"/>
      <c r="G79" s="117"/>
      <c r="H79" s="117"/>
      <c r="I79" s="117"/>
    </row>
    <row r="80" spans="1:9" s="116" customFormat="1" x14ac:dyDescent="0.2">
      <c r="A80" s="117"/>
      <c r="B80" s="117"/>
      <c r="C80" s="117"/>
      <c r="D80" s="117"/>
      <c r="E80" s="117"/>
      <c r="F80" s="117"/>
      <c r="G80" s="117"/>
      <c r="H80" s="117"/>
      <c r="I80" s="117"/>
    </row>
    <row r="81" spans="1:9" s="116" customFormat="1" x14ac:dyDescent="0.2">
      <c r="A81" s="117"/>
      <c r="B81" s="117"/>
      <c r="C81" s="117"/>
      <c r="D81" s="117"/>
      <c r="E81" s="117"/>
      <c r="F81" s="117"/>
      <c r="G81" s="117"/>
      <c r="H81" s="117"/>
      <c r="I81" s="117"/>
    </row>
    <row r="82" spans="1:9" s="116" customFormat="1" x14ac:dyDescent="0.2">
      <c r="A82" s="117"/>
      <c r="B82" s="117"/>
      <c r="C82" s="117"/>
      <c r="D82" s="117"/>
      <c r="E82" s="117"/>
      <c r="F82" s="117"/>
      <c r="G82" s="117"/>
      <c r="H82" s="117"/>
      <c r="I82" s="117"/>
    </row>
    <row r="83" spans="1:9" s="116" customFormat="1" x14ac:dyDescent="0.2">
      <c r="A83" s="117"/>
      <c r="B83" s="117"/>
      <c r="C83" s="117"/>
      <c r="D83" s="117"/>
      <c r="E83" s="117"/>
      <c r="F83" s="117"/>
      <c r="G83" s="117"/>
      <c r="H83" s="117"/>
      <c r="I83" s="117"/>
    </row>
    <row r="84" spans="1:9" s="116" customFormat="1" x14ac:dyDescent="0.2">
      <c r="A84" s="117"/>
      <c r="B84" s="117"/>
      <c r="C84" s="117"/>
      <c r="D84" s="117"/>
      <c r="E84" s="117"/>
      <c r="F84" s="117"/>
      <c r="G84" s="117"/>
      <c r="H84" s="117"/>
      <c r="I84" s="117"/>
    </row>
    <row r="85" spans="1:9" s="116" customFormat="1" x14ac:dyDescent="0.2">
      <c r="A85" s="117"/>
      <c r="B85" s="117"/>
      <c r="C85" s="117"/>
      <c r="D85" s="117"/>
      <c r="E85" s="117"/>
      <c r="F85" s="117"/>
      <c r="G85" s="117"/>
      <c r="H85" s="117"/>
      <c r="I85" s="117"/>
    </row>
    <row r="86" spans="1:9" s="116" customFormat="1" x14ac:dyDescent="0.2">
      <c r="A86" s="117"/>
      <c r="B86" s="117"/>
      <c r="C86" s="117"/>
      <c r="D86" s="117"/>
      <c r="E86" s="117"/>
      <c r="F86" s="117"/>
      <c r="G86" s="117"/>
      <c r="H86" s="117"/>
      <c r="I86" s="117"/>
    </row>
    <row r="87" spans="1:9" s="116" customFormat="1" x14ac:dyDescent="0.2">
      <c r="A87" s="117"/>
      <c r="B87" s="117"/>
      <c r="C87" s="117"/>
      <c r="D87" s="117"/>
      <c r="E87" s="117"/>
      <c r="F87" s="117"/>
      <c r="G87" s="117"/>
      <c r="H87" s="117"/>
      <c r="I87" s="117"/>
    </row>
    <row r="88" spans="1:9" s="116" customFormat="1" x14ac:dyDescent="0.2">
      <c r="A88" s="117"/>
      <c r="B88" s="117"/>
      <c r="C88" s="117"/>
      <c r="D88" s="117"/>
      <c r="E88" s="117"/>
      <c r="F88" s="117"/>
      <c r="G88" s="117"/>
      <c r="H88" s="117"/>
      <c r="I88" s="117"/>
    </row>
    <row r="89" spans="1:9" s="116" customFormat="1" x14ac:dyDescent="0.2">
      <c r="A89" s="117"/>
      <c r="B89" s="117"/>
      <c r="C89" s="117"/>
      <c r="D89" s="117"/>
      <c r="E89" s="117"/>
      <c r="F89" s="117"/>
      <c r="G89" s="117"/>
      <c r="H89" s="117"/>
      <c r="I89" s="117"/>
    </row>
    <row r="90" spans="1:9" s="116" customFormat="1" x14ac:dyDescent="0.2">
      <c r="A90" s="117"/>
      <c r="B90" s="117"/>
      <c r="C90" s="117"/>
      <c r="D90" s="117"/>
      <c r="E90" s="117"/>
      <c r="F90" s="117"/>
      <c r="G90" s="117"/>
      <c r="H90" s="117"/>
      <c r="I90" s="117"/>
    </row>
    <row r="91" spans="1:9" s="116" customFormat="1" x14ac:dyDescent="0.2">
      <c r="A91" s="117"/>
      <c r="B91" s="117"/>
      <c r="C91" s="117"/>
      <c r="D91" s="117"/>
      <c r="E91" s="117"/>
      <c r="F91" s="117"/>
      <c r="G91" s="117"/>
      <c r="H91" s="117"/>
      <c r="I91" s="117"/>
    </row>
    <row r="92" spans="1:9" s="116" customFormat="1" x14ac:dyDescent="0.2">
      <c r="A92" s="117"/>
      <c r="B92" s="117"/>
      <c r="C92" s="117"/>
      <c r="D92" s="117"/>
      <c r="E92" s="117"/>
      <c r="F92" s="117"/>
      <c r="G92" s="117"/>
      <c r="H92" s="117"/>
      <c r="I92" s="117"/>
    </row>
    <row r="93" spans="1:9" s="116" customFormat="1" x14ac:dyDescent="0.2">
      <c r="A93" s="117"/>
      <c r="B93" s="117"/>
      <c r="C93" s="117"/>
      <c r="D93" s="117"/>
      <c r="E93" s="117"/>
      <c r="F93" s="117"/>
      <c r="G93" s="117"/>
      <c r="H93" s="117"/>
      <c r="I93" s="117"/>
    </row>
    <row r="94" spans="1:9" s="116" customFormat="1" x14ac:dyDescent="0.2">
      <c r="A94" s="117"/>
      <c r="B94" s="117"/>
      <c r="C94" s="117"/>
      <c r="D94" s="117"/>
      <c r="E94" s="117"/>
      <c r="F94" s="117"/>
      <c r="G94" s="117"/>
      <c r="H94" s="117"/>
      <c r="I94" s="117"/>
    </row>
    <row r="95" spans="1:9" s="116" customFormat="1" x14ac:dyDescent="0.2">
      <c r="A95" s="117"/>
      <c r="B95" s="117"/>
      <c r="C95" s="117"/>
      <c r="D95" s="117"/>
      <c r="E95" s="117"/>
      <c r="F95" s="117"/>
      <c r="G95" s="117"/>
      <c r="H95" s="117"/>
      <c r="I95" s="117"/>
    </row>
    <row r="96" spans="1:9" s="116" customFormat="1" x14ac:dyDescent="0.2">
      <c r="A96" s="117"/>
      <c r="B96" s="117"/>
      <c r="C96" s="117"/>
      <c r="D96" s="117"/>
      <c r="E96" s="117"/>
      <c r="F96" s="117"/>
      <c r="G96" s="117"/>
      <c r="H96" s="117"/>
      <c r="I96" s="117"/>
    </row>
    <row r="97" spans="1:9" s="116" customFormat="1" x14ac:dyDescent="0.2">
      <c r="A97" s="117"/>
      <c r="B97" s="117"/>
      <c r="C97" s="117"/>
      <c r="D97" s="117"/>
      <c r="E97" s="117"/>
      <c r="F97" s="117"/>
      <c r="G97" s="117"/>
      <c r="H97" s="117"/>
      <c r="I97" s="117"/>
    </row>
    <row r="98" spans="1:9" s="116" customFormat="1" x14ac:dyDescent="0.2">
      <c r="A98" s="117"/>
      <c r="B98" s="117"/>
      <c r="C98" s="117"/>
      <c r="D98" s="117"/>
      <c r="E98" s="117"/>
      <c r="F98" s="117"/>
      <c r="G98" s="117"/>
      <c r="H98" s="117"/>
      <c r="I98" s="117"/>
    </row>
    <row r="99" spans="1:9" s="116" customFormat="1" x14ac:dyDescent="0.2">
      <c r="A99" s="117"/>
      <c r="B99" s="117"/>
      <c r="C99" s="117"/>
      <c r="D99" s="117"/>
      <c r="E99" s="117"/>
      <c r="F99" s="117"/>
      <c r="G99" s="117"/>
      <c r="H99" s="117"/>
      <c r="I99" s="117"/>
    </row>
    <row r="100" spans="1:9" s="116" customFormat="1" x14ac:dyDescent="0.2">
      <c r="A100" s="117"/>
      <c r="B100" s="117"/>
      <c r="C100" s="117"/>
      <c r="D100" s="117"/>
      <c r="E100" s="117"/>
      <c r="F100" s="117"/>
      <c r="G100" s="117"/>
      <c r="H100" s="117"/>
      <c r="I100" s="117"/>
    </row>
    <row r="101" spans="1:9" s="116" customFormat="1" x14ac:dyDescent="0.2">
      <c r="A101" s="117"/>
      <c r="B101" s="117"/>
      <c r="C101" s="117"/>
      <c r="D101" s="117"/>
      <c r="E101" s="117"/>
      <c r="F101" s="117"/>
      <c r="G101" s="117"/>
      <c r="H101" s="117"/>
      <c r="I101" s="117"/>
    </row>
    <row r="102" spans="1:9" s="116" customFormat="1" x14ac:dyDescent="0.2">
      <c r="A102" s="117"/>
      <c r="B102" s="117"/>
      <c r="C102" s="117"/>
      <c r="D102" s="117"/>
      <c r="E102" s="117"/>
      <c r="F102" s="117"/>
      <c r="G102" s="117"/>
      <c r="H102" s="117"/>
      <c r="I102" s="117"/>
    </row>
    <row r="103" spans="1:9" s="116" customFormat="1" x14ac:dyDescent="0.2">
      <c r="A103" s="117"/>
      <c r="B103" s="117"/>
      <c r="C103" s="117"/>
      <c r="D103" s="117"/>
      <c r="E103" s="117"/>
      <c r="F103" s="117"/>
      <c r="G103" s="117"/>
      <c r="H103" s="117"/>
      <c r="I103" s="117"/>
    </row>
    <row r="104" spans="1:9" s="116" customFormat="1" x14ac:dyDescent="0.2">
      <c r="A104" s="117"/>
      <c r="B104" s="117"/>
      <c r="C104" s="117"/>
      <c r="D104" s="117"/>
      <c r="E104" s="117"/>
      <c r="F104" s="117"/>
      <c r="G104" s="117"/>
      <c r="H104" s="117"/>
      <c r="I104" s="117"/>
    </row>
    <row r="105" spans="1:9" s="116" customFormat="1" x14ac:dyDescent="0.2">
      <c r="A105" s="117"/>
      <c r="B105" s="117"/>
      <c r="C105" s="117"/>
      <c r="D105" s="117"/>
      <c r="E105" s="117"/>
      <c r="F105" s="117"/>
      <c r="G105" s="117"/>
      <c r="H105" s="117"/>
      <c r="I105" s="117"/>
    </row>
    <row r="106" spans="1:9" s="116" customFormat="1" x14ac:dyDescent="0.2">
      <c r="A106" s="117"/>
      <c r="B106" s="117"/>
      <c r="C106" s="117"/>
      <c r="D106" s="117"/>
      <c r="E106" s="117"/>
      <c r="F106" s="117"/>
      <c r="G106" s="117"/>
      <c r="H106" s="117"/>
      <c r="I106" s="117"/>
    </row>
    <row r="107" spans="1:9" s="116" customFormat="1" x14ac:dyDescent="0.2">
      <c r="A107" s="117"/>
      <c r="B107" s="117"/>
      <c r="C107" s="117"/>
      <c r="D107" s="117"/>
      <c r="E107" s="117"/>
      <c r="F107" s="117"/>
      <c r="G107" s="117"/>
      <c r="H107" s="117"/>
      <c r="I107" s="117"/>
    </row>
    <row r="108" spans="1:9" s="116" customFormat="1" x14ac:dyDescent="0.2">
      <c r="A108" s="117"/>
      <c r="B108" s="117"/>
      <c r="C108" s="117"/>
      <c r="D108" s="117"/>
      <c r="E108" s="117"/>
      <c r="F108" s="117"/>
      <c r="G108" s="117"/>
      <c r="H108" s="117"/>
      <c r="I108" s="117"/>
    </row>
    <row r="109" spans="1:9" s="116" customFormat="1" x14ac:dyDescent="0.2">
      <c r="A109" s="117"/>
      <c r="B109" s="117"/>
      <c r="C109" s="117"/>
      <c r="D109" s="117"/>
      <c r="E109" s="117"/>
      <c r="F109" s="117"/>
      <c r="G109" s="117"/>
      <c r="H109" s="117"/>
      <c r="I109" s="117"/>
    </row>
    <row r="110" spans="1:9" s="116" customFormat="1" x14ac:dyDescent="0.2">
      <c r="A110" s="117"/>
      <c r="B110" s="117"/>
      <c r="C110" s="117"/>
      <c r="D110" s="117"/>
      <c r="E110" s="117"/>
      <c r="F110" s="117"/>
      <c r="G110" s="117"/>
      <c r="H110" s="117"/>
      <c r="I110" s="117"/>
    </row>
    <row r="111" spans="1:9" s="116" customFormat="1" x14ac:dyDescent="0.2">
      <c r="A111" s="117"/>
      <c r="B111" s="117"/>
      <c r="C111" s="117"/>
      <c r="D111" s="117"/>
      <c r="E111" s="117"/>
      <c r="F111" s="117"/>
      <c r="G111" s="117"/>
      <c r="H111" s="117"/>
      <c r="I111" s="117"/>
    </row>
    <row r="112" spans="1:9" s="116" customFormat="1" x14ac:dyDescent="0.2">
      <c r="A112" s="117"/>
      <c r="B112" s="117"/>
      <c r="C112" s="117"/>
      <c r="D112" s="117"/>
      <c r="E112" s="117"/>
      <c r="F112" s="117"/>
      <c r="G112" s="117"/>
      <c r="H112" s="117"/>
      <c r="I112" s="117"/>
    </row>
    <row r="113" spans="1:9" s="116" customFormat="1" x14ac:dyDescent="0.2">
      <c r="A113" s="117"/>
      <c r="B113" s="117"/>
      <c r="C113" s="117"/>
      <c r="D113" s="117"/>
      <c r="E113" s="117"/>
      <c r="F113" s="117"/>
      <c r="G113" s="117"/>
      <c r="H113" s="117"/>
      <c r="I113" s="117"/>
    </row>
    <row r="114" spans="1:9" s="116" customFormat="1" x14ac:dyDescent="0.2">
      <c r="A114" s="117"/>
      <c r="B114" s="117"/>
      <c r="C114" s="117"/>
      <c r="D114" s="117"/>
      <c r="E114" s="117"/>
      <c r="F114" s="117"/>
      <c r="G114" s="117"/>
      <c r="H114" s="117"/>
      <c r="I114" s="117"/>
    </row>
    <row r="115" spans="1:9" s="116" customFormat="1" x14ac:dyDescent="0.2">
      <c r="A115" s="117"/>
      <c r="B115" s="117"/>
      <c r="C115" s="117"/>
      <c r="D115" s="117"/>
      <c r="E115" s="117"/>
      <c r="F115" s="117"/>
      <c r="G115" s="117"/>
      <c r="H115" s="117"/>
      <c r="I115" s="117"/>
    </row>
    <row r="116" spans="1:9" s="116" customFormat="1" x14ac:dyDescent="0.2">
      <c r="A116" s="117"/>
      <c r="B116" s="117"/>
      <c r="C116" s="117"/>
      <c r="D116" s="117"/>
      <c r="E116" s="117"/>
      <c r="F116" s="117"/>
      <c r="G116" s="117"/>
      <c r="H116" s="117"/>
      <c r="I116" s="117"/>
    </row>
    <row r="117" spans="1:9" s="116" customFormat="1" x14ac:dyDescent="0.2">
      <c r="A117" s="117"/>
      <c r="B117" s="117"/>
      <c r="C117" s="117"/>
      <c r="D117" s="117"/>
      <c r="E117" s="117"/>
      <c r="F117" s="117"/>
      <c r="G117" s="117"/>
      <c r="H117" s="117"/>
      <c r="I117" s="117"/>
    </row>
    <row r="118" spans="1:9" s="116" customFormat="1" x14ac:dyDescent="0.2">
      <c r="A118" s="117"/>
      <c r="B118" s="117"/>
      <c r="C118" s="117"/>
      <c r="D118" s="117"/>
      <c r="E118" s="117"/>
      <c r="F118" s="117"/>
      <c r="G118" s="117"/>
      <c r="H118" s="117"/>
      <c r="I118" s="117"/>
    </row>
    <row r="119" spans="1:9" s="116" customFormat="1" x14ac:dyDescent="0.2">
      <c r="A119" s="117"/>
      <c r="B119" s="117"/>
      <c r="C119" s="117"/>
      <c r="D119" s="117"/>
      <c r="E119" s="117"/>
      <c r="F119" s="117"/>
      <c r="G119" s="117"/>
      <c r="H119" s="117"/>
      <c r="I119" s="117"/>
    </row>
    <row r="120" spans="1:9" s="116" customFormat="1" x14ac:dyDescent="0.2">
      <c r="A120" s="117"/>
      <c r="B120" s="117"/>
      <c r="C120" s="117"/>
      <c r="D120" s="117"/>
      <c r="E120" s="117"/>
      <c r="F120" s="117"/>
      <c r="G120" s="117"/>
      <c r="H120" s="117"/>
      <c r="I120" s="117"/>
    </row>
    <row r="121" spans="1:9" s="116" customFormat="1" x14ac:dyDescent="0.2">
      <c r="A121" s="117"/>
      <c r="B121" s="117"/>
      <c r="C121" s="117"/>
      <c r="D121" s="117"/>
      <c r="E121" s="117"/>
      <c r="F121" s="117"/>
      <c r="G121" s="117"/>
      <c r="H121" s="117"/>
      <c r="I121" s="117"/>
    </row>
    <row r="122" spans="1:9" s="116" customFormat="1" x14ac:dyDescent="0.2">
      <c r="A122" s="117"/>
      <c r="B122" s="117"/>
      <c r="C122" s="117"/>
      <c r="D122" s="117"/>
      <c r="E122" s="117"/>
      <c r="F122" s="117"/>
      <c r="G122" s="117"/>
      <c r="H122" s="117"/>
      <c r="I122" s="117"/>
    </row>
    <row r="123" spans="1:9" s="116" customFormat="1" x14ac:dyDescent="0.2">
      <c r="A123" s="117"/>
      <c r="B123" s="117"/>
      <c r="C123" s="117"/>
      <c r="D123" s="117"/>
      <c r="E123" s="117"/>
      <c r="F123" s="117"/>
      <c r="G123" s="117"/>
      <c r="H123" s="117"/>
      <c r="I123" s="117"/>
    </row>
    <row r="124" spans="1:9" s="116" customFormat="1" x14ac:dyDescent="0.2">
      <c r="A124" s="117"/>
      <c r="B124" s="117"/>
      <c r="C124" s="117"/>
      <c r="D124" s="117"/>
      <c r="E124" s="117"/>
      <c r="F124" s="117"/>
      <c r="G124" s="117"/>
      <c r="H124" s="117"/>
      <c r="I124" s="117"/>
    </row>
    <row r="125" spans="1:9" s="116" customFormat="1" x14ac:dyDescent="0.2">
      <c r="A125" s="117"/>
      <c r="B125" s="117"/>
      <c r="C125" s="117"/>
      <c r="D125" s="117"/>
      <c r="E125" s="117"/>
      <c r="F125" s="117"/>
      <c r="G125" s="117"/>
      <c r="H125" s="117"/>
      <c r="I125" s="117"/>
    </row>
    <row r="126" spans="1:9" s="116" customFormat="1" x14ac:dyDescent="0.2">
      <c r="A126" s="117"/>
      <c r="B126" s="117"/>
      <c r="C126" s="117"/>
      <c r="D126" s="117"/>
      <c r="E126" s="117"/>
      <c r="F126" s="117"/>
      <c r="G126" s="117"/>
      <c r="H126" s="117"/>
      <c r="I126" s="117"/>
    </row>
    <row r="127" spans="1:9" s="116" customFormat="1" x14ac:dyDescent="0.2">
      <c r="A127" s="117"/>
      <c r="B127" s="117"/>
      <c r="C127" s="117"/>
      <c r="D127" s="117"/>
      <c r="E127" s="117"/>
      <c r="F127" s="117"/>
      <c r="G127" s="117"/>
      <c r="H127" s="117"/>
      <c r="I127" s="117"/>
    </row>
    <row r="128" spans="1:9" s="116" customFormat="1" x14ac:dyDescent="0.2">
      <c r="A128" s="117"/>
      <c r="B128" s="117"/>
      <c r="C128" s="117"/>
      <c r="D128" s="117"/>
      <c r="E128" s="117"/>
      <c r="F128" s="117"/>
      <c r="G128" s="117"/>
      <c r="H128" s="117"/>
      <c r="I128" s="117"/>
    </row>
    <row r="129" spans="1:9" s="116" customFormat="1" x14ac:dyDescent="0.2">
      <c r="A129" s="117"/>
      <c r="B129" s="117"/>
      <c r="C129" s="117"/>
      <c r="D129" s="117"/>
      <c r="E129" s="117"/>
      <c r="F129" s="117"/>
      <c r="G129" s="117"/>
      <c r="H129" s="117"/>
      <c r="I129" s="117"/>
    </row>
    <row r="130" spans="1:9" s="116" customFormat="1" x14ac:dyDescent="0.2">
      <c r="A130" s="117"/>
      <c r="B130" s="117"/>
      <c r="C130" s="117"/>
      <c r="D130" s="117"/>
      <c r="E130" s="117"/>
      <c r="F130" s="117"/>
      <c r="G130" s="117"/>
      <c r="H130" s="117"/>
      <c r="I130" s="117"/>
    </row>
    <row r="131" spans="1:9" s="116" customFormat="1" x14ac:dyDescent="0.2">
      <c r="A131" s="117"/>
      <c r="B131" s="117"/>
      <c r="C131" s="117"/>
      <c r="D131" s="117"/>
      <c r="E131" s="117"/>
      <c r="F131" s="117"/>
      <c r="G131" s="117"/>
      <c r="H131" s="117"/>
      <c r="I131" s="117"/>
    </row>
    <row r="132" spans="1:9" s="116" customFormat="1" x14ac:dyDescent="0.2">
      <c r="A132" s="117"/>
      <c r="B132" s="117"/>
      <c r="C132" s="117"/>
      <c r="D132" s="117"/>
      <c r="E132" s="117"/>
      <c r="F132" s="117"/>
      <c r="G132" s="117"/>
      <c r="H132" s="117"/>
      <c r="I132" s="117"/>
    </row>
    <row r="133" spans="1:9" s="116" customFormat="1" x14ac:dyDescent="0.2">
      <c r="A133" s="117"/>
      <c r="B133" s="117"/>
      <c r="C133" s="117"/>
      <c r="D133" s="117"/>
      <c r="E133" s="117"/>
      <c r="F133" s="117"/>
      <c r="G133" s="117"/>
      <c r="H133" s="117"/>
      <c r="I133" s="117"/>
    </row>
    <row r="134" spans="1:9" s="116" customFormat="1" x14ac:dyDescent="0.2">
      <c r="A134" s="117"/>
      <c r="B134" s="117"/>
      <c r="C134" s="117"/>
      <c r="D134" s="117"/>
      <c r="E134" s="117"/>
      <c r="F134" s="117"/>
      <c r="G134" s="117"/>
      <c r="H134" s="117"/>
      <c r="I134" s="117"/>
    </row>
    <row r="135" spans="1:9" s="116" customFormat="1" x14ac:dyDescent="0.2">
      <c r="A135" s="117"/>
      <c r="B135" s="117"/>
      <c r="C135" s="117"/>
      <c r="D135" s="117"/>
      <c r="E135" s="117"/>
      <c r="F135" s="117"/>
      <c r="G135" s="117"/>
      <c r="H135" s="117"/>
      <c r="I135" s="117"/>
    </row>
    <row r="136" spans="1:9" s="116" customFormat="1" x14ac:dyDescent="0.2">
      <c r="A136" s="117"/>
      <c r="B136" s="117"/>
      <c r="C136" s="117"/>
      <c r="D136" s="117"/>
      <c r="E136" s="117"/>
      <c r="F136" s="117"/>
      <c r="G136" s="117"/>
      <c r="H136" s="117"/>
      <c r="I136" s="117"/>
    </row>
    <row r="137" spans="1:9" s="116" customFormat="1" x14ac:dyDescent="0.2">
      <c r="A137" s="117"/>
      <c r="B137" s="117"/>
      <c r="C137" s="117"/>
      <c r="D137" s="117"/>
      <c r="E137" s="117"/>
      <c r="F137" s="117"/>
      <c r="G137" s="117"/>
      <c r="H137" s="117"/>
      <c r="I137" s="117"/>
    </row>
    <row r="138" spans="1:9" s="116" customFormat="1" x14ac:dyDescent="0.2">
      <c r="A138" s="117"/>
      <c r="B138" s="117"/>
      <c r="C138" s="117"/>
      <c r="D138" s="117"/>
      <c r="E138" s="117"/>
      <c r="F138" s="117"/>
      <c r="G138" s="117"/>
      <c r="H138" s="117"/>
      <c r="I138" s="117"/>
    </row>
    <row r="139" spans="1:9" s="116" customFormat="1" x14ac:dyDescent="0.2">
      <c r="A139" s="117"/>
      <c r="B139" s="117"/>
      <c r="C139" s="117"/>
      <c r="D139" s="117"/>
      <c r="E139" s="117"/>
      <c r="F139" s="117"/>
      <c r="G139" s="117"/>
      <c r="H139" s="117"/>
      <c r="I139" s="117"/>
    </row>
    <row r="140" spans="1:9" s="116" customFormat="1" x14ac:dyDescent="0.2">
      <c r="A140" s="117"/>
      <c r="B140" s="117"/>
      <c r="C140" s="117"/>
      <c r="D140" s="117"/>
      <c r="E140" s="117"/>
      <c r="F140" s="117"/>
      <c r="G140" s="117"/>
      <c r="H140" s="117"/>
      <c r="I140" s="117"/>
    </row>
    <row r="141" spans="1:9" s="116" customFormat="1" x14ac:dyDescent="0.2">
      <c r="A141" s="117"/>
      <c r="B141" s="117"/>
      <c r="C141" s="117"/>
      <c r="D141" s="117"/>
      <c r="E141" s="117"/>
      <c r="F141" s="117"/>
      <c r="G141" s="117"/>
      <c r="H141" s="117"/>
      <c r="I141" s="117"/>
    </row>
    <row r="142" spans="1:9" s="116" customFormat="1" x14ac:dyDescent="0.2">
      <c r="A142" s="117"/>
      <c r="B142" s="117"/>
      <c r="C142" s="117"/>
      <c r="D142" s="117"/>
      <c r="E142" s="117"/>
      <c r="F142" s="117"/>
      <c r="G142" s="117"/>
      <c r="H142" s="117"/>
      <c r="I142" s="117"/>
    </row>
    <row r="143" spans="1:9" s="116" customFormat="1" x14ac:dyDescent="0.2">
      <c r="A143" s="117"/>
      <c r="B143" s="117"/>
      <c r="C143" s="117"/>
      <c r="D143" s="117"/>
      <c r="E143" s="117"/>
      <c r="F143" s="117"/>
      <c r="G143" s="117"/>
      <c r="H143" s="117"/>
      <c r="I143" s="117"/>
    </row>
    <row r="144" spans="1:9" s="116" customFormat="1" x14ac:dyDescent="0.2">
      <c r="A144" s="117"/>
      <c r="B144" s="117"/>
      <c r="C144" s="117"/>
      <c r="D144" s="117"/>
      <c r="E144" s="117"/>
      <c r="F144" s="117"/>
      <c r="G144" s="117"/>
      <c r="H144" s="117"/>
      <c r="I144" s="117"/>
    </row>
    <row r="145" spans="1:9" s="116" customFormat="1" x14ac:dyDescent="0.2">
      <c r="A145" s="117"/>
      <c r="B145" s="117"/>
      <c r="C145" s="117"/>
      <c r="D145" s="117"/>
      <c r="E145" s="117"/>
      <c r="F145" s="117"/>
      <c r="G145" s="117"/>
      <c r="H145" s="117"/>
      <c r="I145" s="117"/>
    </row>
    <row r="146" spans="1:9" s="116" customFormat="1" x14ac:dyDescent="0.2">
      <c r="A146" s="117"/>
      <c r="B146" s="117"/>
      <c r="C146" s="117"/>
      <c r="D146" s="117"/>
      <c r="E146" s="117"/>
      <c r="F146" s="117"/>
      <c r="G146" s="117"/>
      <c r="H146" s="117"/>
      <c r="I146" s="117"/>
    </row>
    <row r="147" spans="1:9" s="116" customFormat="1" x14ac:dyDescent="0.2">
      <c r="A147" s="117"/>
      <c r="B147" s="117"/>
      <c r="C147" s="117"/>
      <c r="D147" s="117"/>
      <c r="E147" s="117"/>
      <c r="F147" s="117"/>
      <c r="G147" s="117"/>
      <c r="H147" s="117"/>
      <c r="I147" s="117"/>
    </row>
    <row r="148" spans="1:9" s="116" customFormat="1" x14ac:dyDescent="0.2">
      <c r="A148" s="117"/>
      <c r="B148" s="117"/>
      <c r="C148" s="117"/>
      <c r="D148" s="117"/>
      <c r="E148" s="117"/>
      <c r="F148" s="117"/>
      <c r="G148" s="117"/>
      <c r="H148" s="117"/>
      <c r="I148" s="117"/>
    </row>
    <row r="149" spans="1:9" s="116" customFormat="1" x14ac:dyDescent="0.2">
      <c r="A149" s="117"/>
      <c r="B149" s="117"/>
      <c r="C149" s="117"/>
      <c r="D149" s="117"/>
      <c r="E149" s="117"/>
      <c r="F149" s="117"/>
      <c r="G149" s="117"/>
      <c r="H149" s="117"/>
      <c r="I149" s="117"/>
    </row>
    <row r="150" spans="1:9" s="116" customFormat="1" x14ac:dyDescent="0.2">
      <c r="A150" s="117"/>
      <c r="B150" s="117"/>
      <c r="C150" s="117"/>
      <c r="D150" s="117"/>
      <c r="E150" s="117"/>
      <c r="F150" s="117"/>
      <c r="G150" s="117"/>
      <c r="H150" s="117"/>
      <c r="I150" s="117"/>
    </row>
    <row r="151" spans="1:9" s="116" customFormat="1" x14ac:dyDescent="0.2">
      <c r="A151" s="117"/>
      <c r="B151" s="117"/>
      <c r="C151" s="117"/>
      <c r="D151" s="117"/>
      <c r="E151" s="117"/>
      <c r="F151" s="117"/>
      <c r="G151" s="117"/>
      <c r="H151" s="117"/>
      <c r="I151" s="117"/>
    </row>
    <row r="152" spans="1:9" s="116" customFormat="1" x14ac:dyDescent="0.2">
      <c r="A152" s="117"/>
      <c r="B152" s="117"/>
      <c r="C152" s="117"/>
      <c r="D152" s="117"/>
      <c r="E152" s="117"/>
      <c r="F152" s="117"/>
      <c r="G152" s="117"/>
      <c r="H152" s="117"/>
      <c r="I152" s="117"/>
    </row>
    <row r="153" spans="1:9" s="116" customFormat="1" x14ac:dyDescent="0.2">
      <c r="A153" s="117"/>
      <c r="B153" s="117"/>
      <c r="C153" s="117"/>
      <c r="D153" s="117"/>
      <c r="E153" s="117"/>
      <c r="F153" s="117"/>
      <c r="G153" s="117"/>
      <c r="H153" s="117"/>
      <c r="I153" s="117"/>
    </row>
    <row r="154" spans="1:9" s="116" customFormat="1" x14ac:dyDescent="0.2">
      <c r="A154" s="117"/>
      <c r="B154" s="117"/>
      <c r="C154" s="117"/>
      <c r="D154" s="117"/>
      <c r="E154" s="117"/>
      <c r="F154" s="117"/>
      <c r="G154" s="117"/>
      <c r="H154" s="117"/>
      <c r="I154" s="117"/>
    </row>
    <row r="155" spans="1:9" s="116" customFormat="1" x14ac:dyDescent="0.2">
      <c r="A155" s="117"/>
      <c r="B155" s="117"/>
      <c r="C155" s="117"/>
      <c r="D155" s="117"/>
      <c r="E155" s="117"/>
      <c r="F155" s="117"/>
      <c r="G155" s="117"/>
      <c r="H155" s="117"/>
      <c r="I155" s="117"/>
    </row>
    <row r="156" spans="1:9" s="116" customFormat="1" x14ac:dyDescent="0.2">
      <c r="A156" s="117"/>
      <c r="B156" s="117"/>
      <c r="C156" s="117"/>
      <c r="D156" s="117"/>
      <c r="E156" s="117"/>
      <c r="F156" s="117"/>
      <c r="G156" s="117"/>
      <c r="H156" s="117"/>
      <c r="I156" s="117"/>
    </row>
    <row r="157" spans="1:9" s="116" customFormat="1" x14ac:dyDescent="0.2">
      <c r="A157" s="117"/>
      <c r="B157" s="117"/>
      <c r="C157" s="117"/>
      <c r="D157" s="117"/>
      <c r="E157" s="117"/>
      <c r="F157" s="117"/>
      <c r="G157" s="117"/>
      <c r="H157" s="117"/>
      <c r="I157" s="117"/>
    </row>
    <row r="158" spans="1:9" s="116" customFormat="1" x14ac:dyDescent="0.2">
      <c r="A158" s="117"/>
      <c r="B158" s="117"/>
      <c r="C158" s="117"/>
      <c r="D158" s="117"/>
      <c r="E158" s="117"/>
      <c r="F158" s="117"/>
      <c r="G158" s="117"/>
      <c r="H158" s="117"/>
      <c r="I158" s="117"/>
    </row>
    <row r="159" spans="1:9" s="116" customFormat="1" x14ac:dyDescent="0.2">
      <c r="A159" s="117"/>
      <c r="B159" s="117"/>
      <c r="C159" s="117"/>
      <c r="D159" s="117"/>
      <c r="E159" s="117"/>
      <c r="F159" s="117"/>
      <c r="G159" s="117"/>
      <c r="H159" s="117"/>
      <c r="I159" s="117"/>
    </row>
    <row r="160" spans="1:9" s="116" customFormat="1" x14ac:dyDescent="0.2">
      <c r="A160" s="117"/>
      <c r="B160" s="117"/>
      <c r="C160" s="117"/>
      <c r="D160" s="117"/>
      <c r="E160" s="117"/>
      <c r="F160" s="117"/>
      <c r="G160" s="117"/>
      <c r="H160" s="117"/>
      <c r="I160" s="117"/>
    </row>
    <row r="161" spans="1:9" s="116" customFormat="1" x14ac:dyDescent="0.2">
      <c r="A161" s="117"/>
      <c r="B161" s="117"/>
      <c r="C161" s="117"/>
      <c r="D161" s="117"/>
      <c r="E161" s="117"/>
      <c r="F161" s="117"/>
      <c r="G161" s="117"/>
      <c r="H161" s="117"/>
      <c r="I161" s="117"/>
    </row>
    <row r="162" spans="1:9" s="116" customFormat="1" x14ac:dyDescent="0.2">
      <c r="A162" s="117"/>
      <c r="B162" s="117"/>
      <c r="C162" s="117"/>
      <c r="D162" s="117"/>
      <c r="E162" s="117"/>
      <c r="F162" s="117"/>
      <c r="G162" s="117"/>
      <c r="H162" s="117"/>
      <c r="I162" s="117"/>
    </row>
    <row r="163" spans="1:9" s="116" customFormat="1" x14ac:dyDescent="0.2">
      <c r="A163" s="117"/>
      <c r="B163" s="117"/>
      <c r="C163" s="117"/>
      <c r="D163" s="117"/>
      <c r="E163" s="117"/>
      <c r="F163" s="117"/>
      <c r="G163" s="117"/>
      <c r="H163" s="117"/>
      <c r="I163" s="117"/>
    </row>
    <row r="164" spans="1:9" s="116" customFormat="1" x14ac:dyDescent="0.2">
      <c r="A164" s="117"/>
      <c r="B164" s="117"/>
      <c r="C164" s="117"/>
      <c r="D164" s="117"/>
      <c r="E164" s="117"/>
      <c r="F164" s="117"/>
      <c r="G164" s="117"/>
      <c r="H164" s="117"/>
      <c r="I164" s="117"/>
    </row>
    <row r="165" spans="1:9" s="116" customFormat="1" x14ac:dyDescent="0.2">
      <c r="A165" s="117"/>
      <c r="B165" s="117"/>
      <c r="C165" s="117"/>
      <c r="D165" s="117"/>
      <c r="E165" s="117"/>
      <c r="F165" s="117"/>
      <c r="G165" s="117"/>
      <c r="H165" s="117"/>
      <c r="I165" s="117"/>
    </row>
    <row r="166" spans="1:9" s="116" customFormat="1" x14ac:dyDescent="0.2">
      <c r="A166" s="117"/>
      <c r="B166" s="117"/>
      <c r="C166" s="117"/>
      <c r="D166" s="117"/>
      <c r="E166" s="117"/>
      <c r="F166" s="117"/>
      <c r="G166" s="117"/>
      <c r="H166" s="117"/>
      <c r="I166" s="117"/>
    </row>
    <row r="167" spans="1:9" s="116" customFormat="1" x14ac:dyDescent="0.2">
      <c r="A167" s="117"/>
      <c r="B167" s="117"/>
      <c r="C167" s="117"/>
      <c r="D167" s="117"/>
      <c r="E167" s="117"/>
      <c r="F167" s="117"/>
      <c r="G167" s="117"/>
      <c r="H167" s="117"/>
      <c r="I167" s="117"/>
    </row>
    <row r="168" spans="1:9" s="116" customFormat="1" x14ac:dyDescent="0.2">
      <c r="A168" s="117"/>
      <c r="B168" s="117"/>
      <c r="C168" s="117"/>
      <c r="D168" s="117"/>
      <c r="E168" s="117"/>
      <c r="F168" s="117"/>
      <c r="G168" s="117"/>
      <c r="H168" s="117"/>
      <c r="I168" s="117"/>
    </row>
    <row r="169" spans="1:9" s="116" customFormat="1" x14ac:dyDescent="0.2">
      <c r="A169" s="117"/>
      <c r="B169" s="117"/>
      <c r="C169" s="117"/>
      <c r="D169" s="117"/>
      <c r="E169" s="117"/>
      <c r="F169" s="117"/>
      <c r="G169" s="117"/>
      <c r="H169" s="117"/>
      <c r="I169" s="117"/>
    </row>
    <row r="170" spans="1:9" s="116" customFormat="1" x14ac:dyDescent="0.2">
      <c r="A170" s="117"/>
      <c r="B170" s="117"/>
      <c r="C170" s="117"/>
      <c r="D170" s="117"/>
      <c r="E170" s="117"/>
      <c r="F170" s="117"/>
      <c r="G170" s="117"/>
      <c r="H170" s="117"/>
      <c r="I170" s="117"/>
    </row>
    <row r="171" spans="1:9" s="116" customFormat="1" x14ac:dyDescent="0.2">
      <c r="A171" s="117"/>
      <c r="B171" s="117"/>
      <c r="C171" s="117"/>
      <c r="D171" s="117"/>
      <c r="E171" s="117"/>
      <c r="F171" s="117"/>
      <c r="G171" s="117"/>
      <c r="H171" s="117"/>
      <c r="I171" s="117"/>
    </row>
    <row r="172" spans="1:9" s="116" customFormat="1" x14ac:dyDescent="0.2">
      <c r="A172" s="117"/>
      <c r="B172" s="117"/>
      <c r="C172" s="117"/>
      <c r="D172" s="117"/>
      <c r="E172" s="117"/>
      <c r="F172" s="117"/>
      <c r="G172" s="117"/>
      <c r="H172" s="117"/>
      <c r="I172" s="117"/>
    </row>
    <row r="173" spans="1:9" s="116" customFormat="1" x14ac:dyDescent="0.2">
      <c r="A173" s="117"/>
      <c r="B173" s="117"/>
      <c r="C173" s="117"/>
      <c r="D173" s="117"/>
      <c r="E173" s="117"/>
      <c r="F173" s="117"/>
      <c r="G173" s="117"/>
      <c r="H173" s="117"/>
      <c r="I173" s="117"/>
    </row>
    <row r="174" spans="1:9" s="116" customFormat="1" x14ac:dyDescent="0.2">
      <c r="A174" s="117"/>
      <c r="B174" s="117"/>
      <c r="C174" s="117"/>
      <c r="D174" s="117"/>
      <c r="E174" s="117"/>
      <c r="F174" s="117"/>
      <c r="G174" s="117"/>
      <c r="H174" s="117"/>
      <c r="I174" s="117"/>
    </row>
    <row r="175" spans="1:9" s="116" customFormat="1" x14ac:dyDescent="0.2">
      <c r="A175" s="117"/>
      <c r="B175" s="117"/>
      <c r="C175" s="117"/>
      <c r="D175" s="117"/>
      <c r="E175" s="117"/>
      <c r="F175" s="117"/>
      <c r="G175" s="117"/>
      <c r="H175" s="117"/>
      <c r="I175" s="117"/>
    </row>
    <row r="176" spans="1:9" s="116" customFormat="1" x14ac:dyDescent="0.2">
      <c r="A176" s="117"/>
      <c r="B176" s="117"/>
      <c r="C176" s="117"/>
      <c r="D176" s="117"/>
      <c r="E176" s="117"/>
      <c r="F176" s="117"/>
      <c r="G176" s="117"/>
      <c r="H176" s="117"/>
      <c r="I176" s="117"/>
    </row>
    <row r="177" spans="1:9" s="116" customFormat="1" x14ac:dyDescent="0.2">
      <c r="A177" s="117"/>
      <c r="B177" s="117"/>
      <c r="C177" s="117"/>
      <c r="D177" s="117"/>
      <c r="E177" s="117"/>
      <c r="F177" s="117"/>
      <c r="G177" s="117"/>
      <c r="H177" s="117"/>
      <c r="I177" s="117"/>
    </row>
    <row r="178" spans="1:9" s="116" customFormat="1" x14ac:dyDescent="0.2">
      <c r="A178" s="117"/>
      <c r="B178" s="117"/>
      <c r="C178" s="117"/>
      <c r="D178" s="117"/>
      <c r="E178" s="117"/>
      <c r="F178" s="117"/>
      <c r="G178" s="117"/>
      <c r="H178" s="117"/>
      <c r="I178" s="117"/>
    </row>
    <row r="179" spans="1:9" s="116" customFormat="1" x14ac:dyDescent="0.2">
      <c r="A179" s="117"/>
      <c r="B179" s="117"/>
      <c r="C179" s="117"/>
      <c r="D179" s="117"/>
      <c r="E179" s="117"/>
      <c r="F179" s="117"/>
      <c r="G179" s="117"/>
      <c r="H179" s="117"/>
      <c r="I179" s="117"/>
    </row>
    <row r="180" spans="1:9" s="116" customFormat="1" x14ac:dyDescent="0.2">
      <c r="A180" s="117"/>
      <c r="B180" s="117"/>
      <c r="C180" s="117"/>
      <c r="D180" s="117"/>
      <c r="E180" s="117"/>
      <c r="F180" s="117"/>
      <c r="G180" s="117"/>
      <c r="H180" s="117"/>
      <c r="I180" s="117"/>
    </row>
    <row r="181" spans="1:9" s="116" customFormat="1" x14ac:dyDescent="0.2">
      <c r="A181" s="117"/>
      <c r="B181" s="117"/>
      <c r="C181" s="117"/>
      <c r="D181" s="117"/>
      <c r="E181" s="117"/>
      <c r="F181" s="117"/>
      <c r="G181" s="117"/>
      <c r="H181" s="117"/>
      <c r="I181" s="117"/>
    </row>
    <row r="182" spans="1:9" s="116" customFormat="1" x14ac:dyDescent="0.2">
      <c r="A182" s="117"/>
      <c r="B182" s="117"/>
      <c r="C182" s="117"/>
      <c r="D182" s="117"/>
      <c r="E182" s="117"/>
      <c r="F182" s="117"/>
      <c r="G182" s="117"/>
      <c r="H182" s="117"/>
      <c r="I182" s="117"/>
    </row>
    <row r="183" spans="1:9" s="116" customFormat="1" x14ac:dyDescent="0.2">
      <c r="A183" s="117"/>
      <c r="B183" s="117"/>
      <c r="C183" s="117"/>
      <c r="D183" s="117"/>
      <c r="E183" s="117"/>
      <c r="F183" s="117"/>
      <c r="G183" s="117"/>
      <c r="H183" s="117"/>
      <c r="I183" s="117"/>
    </row>
    <row r="184" spans="1:9" s="116" customFormat="1" x14ac:dyDescent="0.2">
      <c r="A184" s="117"/>
      <c r="B184" s="117"/>
      <c r="C184" s="117"/>
      <c r="D184" s="117"/>
      <c r="E184" s="117"/>
      <c r="F184" s="117"/>
      <c r="G184" s="117"/>
      <c r="H184" s="117"/>
      <c r="I184" s="117"/>
    </row>
    <row r="185" spans="1:9" s="116" customFormat="1" x14ac:dyDescent="0.2">
      <c r="A185" s="117"/>
      <c r="B185" s="117"/>
      <c r="C185" s="117"/>
      <c r="D185" s="117"/>
      <c r="E185" s="117"/>
      <c r="F185" s="117"/>
      <c r="G185" s="117"/>
      <c r="H185" s="117"/>
      <c r="I185" s="117"/>
    </row>
    <row r="186" spans="1:9" s="116" customFormat="1" x14ac:dyDescent="0.2">
      <c r="A186" s="117"/>
      <c r="B186" s="117"/>
      <c r="C186" s="117"/>
      <c r="D186" s="117"/>
      <c r="E186" s="117"/>
      <c r="F186" s="117"/>
      <c r="G186" s="117"/>
      <c r="H186" s="117"/>
      <c r="I186" s="117"/>
    </row>
    <row r="187" spans="1:9" s="116" customFormat="1" x14ac:dyDescent="0.2">
      <c r="A187" s="117"/>
      <c r="B187" s="117"/>
      <c r="C187" s="117"/>
      <c r="D187" s="117"/>
      <c r="E187" s="117"/>
      <c r="F187" s="117"/>
      <c r="G187" s="117"/>
      <c r="H187" s="117"/>
      <c r="I187" s="117"/>
    </row>
    <row r="188" spans="1:9" s="116" customFormat="1" x14ac:dyDescent="0.2">
      <c r="A188" s="117"/>
      <c r="B188" s="117"/>
      <c r="C188" s="117"/>
      <c r="D188" s="117"/>
      <c r="E188" s="117"/>
      <c r="F188" s="117"/>
      <c r="G188" s="117"/>
      <c r="H188" s="117"/>
      <c r="I188" s="117"/>
    </row>
    <row r="189" spans="1:9" s="116" customFormat="1" x14ac:dyDescent="0.2">
      <c r="A189" s="117"/>
      <c r="B189" s="117"/>
      <c r="C189" s="117"/>
      <c r="D189" s="117"/>
      <c r="E189" s="117"/>
      <c r="F189" s="117"/>
      <c r="G189" s="117"/>
      <c r="H189" s="117"/>
      <c r="I189" s="117"/>
    </row>
    <row r="190" spans="1:9" s="116" customFormat="1" x14ac:dyDescent="0.2">
      <c r="A190" s="117"/>
      <c r="B190" s="117"/>
      <c r="C190" s="117"/>
      <c r="D190" s="117"/>
      <c r="E190" s="117"/>
      <c r="F190" s="117"/>
      <c r="G190" s="117"/>
      <c r="H190" s="117"/>
      <c r="I190" s="117"/>
    </row>
    <row r="191" spans="1:9" s="116" customFormat="1" x14ac:dyDescent="0.2">
      <c r="A191" s="117"/>
      <c r="B191" s="117"/>
      <c r="C191" s="117"/>
      <c r="D191" s="117"/>
      <c r="E191" s="117"/>
      <c r="F191" s="117"/>
      <c r="G191" s="117"/>
      <c r="H191" s="117"/>
      <c r="I191" s="117"/>
    </row>
    <row r="192" spans="1:9" s="116" customFormat="1" x14ac:dyDescent="0.2">
      <c r="A192" s="117"/>
      <c r="B192" s="117"/>
      <c r="C192" s="117"/>
      <c r="D192" s="117"/>
      <c r="E192" s="117"/>
      <c r="F192" s="117"/>
      <c r="G192" s="117"/>
      <c r="H192" s="117"/>
      <c r="I192" s="117"/>
    </row>
    <row r="193" spans="1:9" s="116" customFormat="1" x14ac:dyDescent="0.2">
      <c r="A193" s="117"/>
      <c r="B193" s="117"/>
      <c r="C193" s="117"/>
      <c r="D193" s="117"/>
      <c r="E193" s="117"/>
      <c r="F193" s="117"/>
      <c r="G193" s="117"/>
      <c r="H193" s="117"/>
      <c r="I193" s="117"/>
    </row>
    <row r="194" spans="1:9" s="116" customFormat="1" x14ac:dyDescent="0.2">
      <c r="A194" s="117"/>
      <c r="B194" s="117"/>
      <c r="C194" s="117"/>
      <c r="D194" s="117"/>
      <c r="E194" s="117"/>
      <c r="F194" s="117"/>
      <c r="G194" s="117"/>
      <c r="H194" s="117"/>
      <c r="I194" s="117"/>
    </row>
    <row r="195" spans="1:9" s="116" customFormat="1" x14ac:dyDescent="0.2">
      <c r="A195" s="117"/>
      <c r="B195" s="117"/>
      <c r="C195" s="117"/>
      <c r="D195" s="117"/>
      <c r="E195" s="117"/>
      <c r="F195" s="117"/>
      <c r="G195" s="117"/>
      <c r="H195" s="117"/>
      <c r="I195" s="117"/>
    </row>
    <row r="196" spans="1:9" s="116" customFormat="1" x14ac:dyDescent="0.2">
      <c r="A196" s="117"/>
      <c r="B196" s="117"/>
      <c r="C196" s="117"/>
      <c r="D196" s="117"/>
      <c r="E196" s="117"/>
      <c r="F196" s="117"/>
      <c r="G196" s="117"/>
      <c r="H196" s="117"/>
      <c r="I196" s="117"/>
    </row>
    <row r="197" spans="1:9" s="116" customFormat="1" x14ac:dyDescent="0.2">
      <c r="A197" s="117"/>
      <c r="B197" s="117"/>
      <c r="C197" s="117"/>
      <c r="D197" s="117"/>
      <c r="E197" s="117"/>
      <c r="F197" s="117"/>
      <c r="G197" s="117"/>
      <c r="H197" s="117"/>
      <c r="I197" s="117"/>
    </row>
    <row r="198" spans="1:9" s="116" customFormat="1" x14ac:dyDescent="0.2">
      <c r="A198" s="117"/>
      <c r="B198" s="117"/>
      <c r="C198" s="117"/>
      <c r="D198" s="117"/>
      <c r="E198" s="117"/>
      <c r="F198" s="117"/>
      <c r="G198" s="117"/>
      <c r="H198" s="117"/>
      <c r="I198" s="117"/>
    </row>
    <row r="199" spans="1:9" s="116" customFormat="1" x14ac:dyDescent="0.2">
      <c r="A199" s="117"/>
      <c r="B199" s="117"/>
      <c r="C199" s="117"/>
      <c r="D199" s="117"/>
      <c r="E199" s="117"/>
      <c r="F199" s="117"/>
      <c r="G199" s="117"/>
      <c r="H199" s="117"/>
      <c r="I199" s="117"/>
    </row>
    <row r="200" spans="1:9" s="116" customFormat="1" x14ac:dyDescent="0.2">
      <c r="A200" s="117"/>
      <c r="B200" s="117"/>
      <c r="C200" s="117"/>
      <c r="D200" s="117"/>
      <c r="E200" s="117"/>
      <c r="F200" s="117"/>
      <c r="G200" s="117"/>
      <c r="H200" s="117"/>
      <c r="I200" s="117"/>
    </row>
    <row r="201" spans="1:9" s="116" customFormat="1" x14ac:dyDescent="0.2">
      <c r="A201" s="117"/>
      <c r="B201" s="117"/>
      <c r="C201" s="117"/>
      <c r="D201" s="117"/>
      <c r="E201" s="117"/>
      <c r="F201" s="117"/>
      <c r="G201" s="117"/>
      <c r="H201" s="117"/>
      <c r="I201" s="117"/>
    </row>
    <row r="202" spans="1:9" s="116" customFormat="1" x14ac:dyDescent="0.2">
      <c r="A202" s="117"/>
      <c r="B202" s="117"/>
      <c r="C202" s="117"/>
      <c r="D202" s="117"/>
      <c r="E202" s="117"/>
      <c r="F202" s="117"/>
      <c r="G202" s="117"/>
      <c r="H202" s="117"/>
      <c r="I202" s="117"/>
    </row>
    <row r="203" spans="1:9" s="116" customFormat="1" x14ac:dyDescent="0.2">
      <c r="A203" s="117"/>
      <c r="B203" s="117"/>
      <c r="C203" s="117"/>
      <c r="D203" s="117"/>
      <c r="E203" s="117"/>
      <c r="F203" s="117"/>
      <c r="G203" s="117"/>
      <c r="H203" s="117"/>
      <c r="I203" s="117"/>
    </row>
    <row r="204" spans="1:9" s="116" customFormat="1" x14ac:dyDescent="0.2">
      <c r="A204" s="117"/>
      <c r="B204" s="117"/>
      <c r="C204" s="117"/>
      <c r="D204" s="117"/>
      <c r="E204" s="117"/>
      <c r="F204" s="117"/>
      <c r="G204" s="117"/>
      <c r="H204" s="117"/>
      <c r="I204" s="117"/>
    </row>
    <row r="205" spans="1:9" s="116" customFormat="1" x14ac:dyDescent="0.2">
      <c r="A205" s="117"/>
      <c r="B205" s="117"/>
      <c r="C205" s="117"/>
      <c r="D205" s="117"/>
      <c r="E205" s="117"/>
      <c r="F205" s="117"/>
      <c r="G205" s="117"/>
      <c r="H205" s="117"/>
      <c r="I205" s="117"/>
    </row>
    <row r="206" spans="1:9" s="116" customFormat="1" x14ac:dyDescent="0.2">
      <c r="A206" s="117"/>
      <c r="B206" s="117"/>
      <c r="C206" s="117"/>
      <c r="D206" s="117"/>
      <c r="E206" s="117"/>
      <c r="F206" s="117"/>
      <c r="G206" s="117"/>
      <c r="H206" s="117"/>
      <c r="I206" s="117"/>
    </row>
    <row r="207" spans="1:9" s="116" customFormat="1" x14ac:dyDescent="0.2">
      <c r="A207" s="117"/>
      <c r="B207" s="117"/>
      <c r="C207" s="117"/>
      <c r="D207" s="117"/>
      <c r="E207" s="117"/>
      <c r="F207" s="117"/>
      <c r="G207" s="117"/>
      <c r="H207" s="117"/>
      <c r="I207" s="117"/>
    </row>
    <row r="208" spans="1:9" s="116" customFormat="1" x14ac:dyDescent="0.2">
      <c r="A208" s="117"/>
      <c r="B208" s="117"/>
      <c r="C208" s="117"/>
      <c r="D208" s="117"/>
      <c r="E208" s="117"/>
      <c r="F208" s="117"/>
      <c r="G208" s="117"/>
      <c r="H208" s="117"/>
      <c r="I208" s="117"/>
    </row>
    <row r="209" spans="1:9" s="116" customFormat="1" x14ac:dyDescent="0.2">
      <c r="A209" s="117"/>
      <c r="B209" s="117"/>
      <c r="C209" s="117"/>
      <c r="D209" s="117"/>
      <c r="E209" s="117"/>
      <c r="F209" s="117"/>
      <c r="G209" s="117"/>
      <c r="H209" s="117"/>
      <c r="I209" s="117"/>
    </row>
    <row r="210" spans="1:9" s="116" customFormat="1" x14ac:dyDescent="0.2">
      <c r="A210" s="117"/>
      <c r="B210" s="117"/>
      <c r="C210" s="117"/>
      <c r="D210" s="117"/>
      <c r="E210" s="117"/>
      <c r="F210" s="117"/>
      <c r="G210" s="117"/>
      <c r="H210" s="117"/>
      <c r="I210" s="117"/>
    </row>
    <row r="211" spans="1:9" s="116" customFormat="1" x14ac:dyDescent="0.2">
      <c r="A211" s="117"/>
      <c r="B211" s="117"/>
      <c r="C211" s="117"/>
      <c r="D211" s="117"/>
      <c r="E211" s="117"/>
      <c r="F211" s="117"/>
      <c r="G211" s="117"/>
      <c r="H211" s="117"/>
      <c r="I211" s="117"/>
    </row>
    <row r="212" spans="1:9" s="116" customFormat="1" x14ac:dyDescent="0.2">
      <c r="A212" s="117"/>
      <c r="B212" s="117"/>
      <c r="C212" s="117"/>
      <c r="D212" s="117"/>
      <c r="E212" s="117"/>
      <c r="F212" s="117"/>
      <c r="G212" s="117"/>
      <c r="H212" s="117"/>
      <c r="I212" s="117"/>
    </row>
    <row r="213" spans="1:9" s="116" customFormat="1" x14ac:dyDescent="0.2">
      <c r="A213" s="117"/>
      <c r="B213" s="117"/>
      <c r="C213" s="117"/>
      <c r="D213" s="117"/>
      <c r="E213" s="117"/>
      <c r="F213" s="117"/>
      <c r="G213" s="117"/>
      <c r="H213" s="117"/>
      <c r="I213" s="117"/>
    </row>
    <row r="214" spans="1:9" s="116" customFormat="1" x14ac:dyDescent="0.2">
      <c r="A214" s="117"/>
      <c r="B214" s="117"/>
      <c r="C214" s="117"/>
      <c r="D214" s="117"/>
      <c r="E214" s="117"/>
      <c r="F214" s="117"/>
      <c r="G214" s="117"/>
      <c r="H214" s="117"/>
      <c r="I214" s="117"/>
    </row>
    <row r="215" spans="1:9" s="116" customFormat="1" x14ac:dyDescent="0.2">
      <c r="A215" s="117"/>
      <c r="B215" s="117"/>
      <c r="C215" s="117"/>
      <c r="D215" s="117"/>
      <c r="E215" s="117"/>
      <c r="F215" s="117"/>
      <c r="G215" s="117"/>
      <c r="H215" s="117"/>
      <c r="I215" s="117"/>
    </row>
    <row r="216" spans="1:9" s="116" customFormat="1" x14ac:dyDescent="0.2">
      <c r="A216" s="117"/>
      <c r="B216" s="117"/>
      <c r="C216" s="117"/>
      <c r="D216" s="117"/>
      <c r="E216" s="117"/>
      <c r="F216" s="117"/>
      <c r="G216" s="117"/>
      <c r="H216" s="117"/>
      <c r="I216" s="117"/>
    </row>
    <row r="217" spans="1:9" s="116" customFormat="1" x14ac:dyDescent="0.2">
      <c r="A217" s="117"/>
      <c r="B217" s="117"/>
      <c r="C217" s="117"/>
      <c r="D217" s="117"/>
      <c r="E217" s="117"/>
      <c r="F217" s="117"/>
      <c r="G217" s="117"/>
      <c r="H217" s="117"/>
      <c r="I217" s="117"/>
    </row>
    <row r="218" spans="1:9" s="116" customFormat="1" x14ac:dyDescent="0.2">
      <c r="A218" s="117"/>
      <c r="B218" s="117"/>
      <c r="C218" s="117"/>
      <c r="D218" s="117"/>
      <c r="E218" s="117"/>
      <c r="F218" s="117"/>
      <c r="G218" s="117"/>
      <c r="H218" s="117"/>
      <c r="I218" s="117"/>
    </row>
    <row r="219" spans="1:9" s="116" customFormat="1" x14ac:dyDescent="0.2">
      <c r="A219" s="117"/>
      <c r="B219" s="117"/>
      <c r="C219" s="117"/>
      <c r="D219" s="117"/>
      <c r="E219" s="117"/>
      <c r="F219" s="117"/>
      <c r="G219" s="117"/>
      <c r="H219" s="117"/>
      <c r="I219" s="117"/>
    </row>
    <row r="220" spans="1:9" s="116" customFormat="1" x14ac:dyDescent="0.2">
      <c r="A220" s="117"/>
      <c r="B220" s="117"/>
      <c r="C220" s="117"/>
      <c r="D220" s="117"/>
      <c r="E220" s="117"/>
      <c r="F220" s="117"/>
      <c r="G220" s="117"/>
      <c r="H220" s="117"/>
      <c r="I220" s="117"/>
    </row>
    <row r="221" spans="1:9" s="116" customFormat="1" x14ac:dyDescent="0.2">
      <c r="A221" s="117"/>
      <c r="B221" s="117"/>
      <c r="C221" s="117"/>
      <c r="D221" s="117"/>
      <c r="E221" s="117"/>
      <c r="F221" s="117"/>
      <c r="G221" s="117"/>
      <c r="H221" s="117"/>
      <c r="I221" s="117"/>
    </row>
    <row r="222" spans="1:9" s="116" customFormat="1" x14ac:dyDescent="0.2">
      <c r="A222" s="117"/>
      <c r="B222" s="117"/>
      <c r="C222" s="117"/>
      <c r="D222" s="117"/>
      <c r="E222" s="117"/>
      <c r="F222" s="117"/>
      <c r="G222" s="117"/>
      <c r="H222" s="117"/>
      <c r="I222" s="117"/>
    </row>
    <row r="223" spans="1:9" s="116" customFormat="1" x14ac:dyDescent="0.2">
      <c r="A223" s="117"/>
      <c r="B223" s="117"/>
      <c r="C223" s="117"/>
      <c r="D223" s="117"/>
      <c r="E223" s="117"/>
      <c r="F223" s="117"/>
      <c r="G223" s="117"/>
      <c r="H223" s="117"/>
      <c r="I223" s="117"/>
    </row>
    <row r="224" spans="1:9" s="116" customFormat="1" x14ac:dyDescent="0.2">
      <c r="A224" s="117"/>
      <c r="B224" s="117"/>
      <c r="C224" s="117"/>
      <c r="D224" s="117"/>
      <c r="E224" s="117"/>
      <c r="F224" s="117"/>
      <c r="G224" s="117"/>
      <c r="H224" s="117"/>
      <c r="I224" s="117"/>
    </row>
    <row r="225" spans="1:9" s="116" customFormat="1" x14ac:dyDescent="0.2">
      <c r="A225" s="117"/>
      <c r="B225" s="117"/>
      <c r="C225" s="117"/>
      <c r="D225" s="117"/>
      <c r="E225" s="117"/>
      <c r="F225" s="117"/>
      <c r="G225" s="117"/>
      <c r="H225" s="117"/>
      <c r="I225" s="117"/>
    </row>
    <row r="226" spans="1:9" s="116" customFormat="1" x14ac:dyDescent="0.2">
      <c r="A226" s="117"/>
      <c r="B226" s="117"/>
      <c r="C226" s="117"/>
      <c r="D226" s="117"/>
      <c r="E226" s="117"/>
      <c r="F226" s="117"/>
      <c r="G226" s="117"/>
      <c r="H226" s="117"/>
      <c r="I226" s="117"/>
    </row>
    <row r="227" spans="1:9" s="116" customFormat="1" x14ac:dyDescent="0.2">
      <c r="A227" s="117"/>
      <c r="B227" s="117"/>
      <c r="C227" s="117"/>
      <c r="D227" s="117"/>
      <c r="E227" s="117"/>
      <c r="F227" s="117"/>
      <c r="G227" s="117"/>
      <c r="H227" s="117"/>
      <c r="I227" s="117"/>
    </row>
    <row r="228" spans="1:9" s="116" customFormat="1" x14ac:dyDescent="0.2">
      <c r="A228" s="117"/>
      <c r="B228" s="117"/>
      <c r="C228" s="117"/>
      <c r="D228" s="117"/>
      <c r="E228" s="117"/>
      <c r="F228" s="117"/>
      <c r="G228" s="117"/>
      <c r="H228" s="117"/>
      <c r="I228" s="117"/>
    </row>
    <row r="229" spans="1:9" s="116" customFormat="1" x14ac:dyDescent="0.2">
      <c r="A229" s="117"/>
      <c r="B229" s="117"/>
      <c r="C229" s="117"/>
      <c r="D229" s="117"/>
      <c r="E229" s="117"/>
      <c r="F229" s="117"/>
      <c r="G229" s="117"/>
      <c r="H229" s="117"/>
      <c r="I229" s="117"/>
    </row>
    <row r="230" spans="1:9" s="116" customFormat="1" x14ac:dyDescent="0.2">
      <c r="A230" s="117"/>
      <c r="B230" s="117"/>
      <c r="C230" s="117"/>
      <c r="D230" s="117"/>
      <c r="E230" s="117"/>
      <c r="F230" s="117"/>
      <c r="G230" s="117"/>
      <c r="H230" s="117"/>
      <c r="I230" s="117"/>
    </row>
    <row r="231" spans="1:9" s="116" customFormat="1" x14ac:dyDescent="0.2">
      <c r="A231" s="117"/>
      <c r="B231" s="117"/>
      <c r="C231" s="117"/>
      <c r="D231" s="117"/>
      <c r="E231" s="117"/>
      <c r="F231" s="117"/>
      <c r="G231" s="117"/>
      <c r="H231" s="117"/>
      <c r="I231" s="117"/>
    </row>
    <row r="232" spans="1:9" s="116" customFormat="1" x14ac:dyDescent="0.2">
      <c r="A232" s="117"/>
      <c r="B232" s="117"/>
      <c r="C232" s="117"/>
      <c r="D232" s="117"/>
      <c r="E232" s="117"/>
      <c r="F232" s="117"/>
      <c r="G232" s="117"/>
      <c r="H232" s="117"/>
      <c r="I232" s="117"/>
    </row>
    <row r="233" spans="1:9" s="116" customFormat="1" x14ac:dyDescent="0.2">
      <c r="A233" s="117"/>
      <c r="B233" s="117"/>
      <c r="C233" s="117"/>
      <c r="D233" s="117"/>
      <c r="E233" s="117"/>
      <c r="F233" s="117"/>
      <c r="G233" s="117"/>
      <c r="H233" s="117"/>
      <c r="I233" s="117"/>
    </row>
    <row r="234" spans="1:9" s="116" customFormat="1" x14ac:dyDescent="0.2">
      <c r="A234" s="117"/>
      <c r="B234" s="117"/>
      <c r="C234" s="117"/>
      <c r="D234" s="117"/>
      <c r="E234" s="117"/>
      <c r="F234" s="117"/>
      <c r="G234" s="117"/>
      <c r="H234" s="117"/>
      <c r="I234" s="117"/>
    </row>
    <row r="235" spans="1:9" s="116" customFormat="1" x14ac:dyDescent="0.2">
      <c r="A235" s="117"/>
      <c r="B235" s="117"/>
      <c r="C235" s="117"/>
      <c r="D235" s="117"/>
      <c r="E235" s="117"/>
      <c r="F235" s="117"/>
      <c r="G235" s="117"/>
      <c r="H235" s="117"/>
      <c r="I235" s="117"/>
    </row>
    <row r="236" spans="1:9" s="116" customFormat="1" x14ac:dyDescent="0.2">
      <c r="A236" s="117"/>
      <c r="B236" s="117"/>
      <c r="C236" s="117"/>
      <c r="D236" s="117"/>
      <c r="E236" s="117"/>
      <c r="F236" s="117"/>
      <c r="G236" s="117"/>
      <c r="H236" s="117"/>
      <c r="I236" s="117"/>
    </row>
    <row r="237" spans="1:9" s="116" customFormat="1" x14ac:dyDescent="0.2">
      <c r="A237" s="117"/>
      <c r="B237" s="117"/>
      <c r="C237" s="117"/>
      <c r="D237" s="117"/>
      <c r="E237" s="117"/>
      <c r="F237" s="117"/>
      <c r="G237" s="117"/>
      <c r="H237" s="117"/>
      <c r="I237" s="117"/>
    </row>
    <row r="238" spans="1:9" s="116" customFormat="1" x14ac:dyDescent="0.2">
      <c r="A238" s="117"/>
      <c r="B238" s="117"/>
      <c r="C238" s="117"/>
      <c r="D238" s="117"/>
      <c r="E238" s="117"/>
      <c r="F238" s="117"/>
      <c r="G238" s="117"/>
      <c r="H238" s="117"/>
      <c r="I238" s="117"/>
    </row>
    <row r="239" spans="1:9" s="116" customFormat="1" x14ac:dyDescent="0.2">
      <c r="A239" s="117"/>
      <c r="B239" s="117"/>
      <c r="C239" s="117"/>
      <c r="D239" s="117"/>
      <c r="E239" s="117"/>
      <c r="F239" s="117"/>
      <c r="G239" s="117"/>
      <c r="H239" s="117"/>
      <c r="I239" s="117"/>
    </row>
    <row r="240" spans="1:9" s="116" customFormat="1" x14ac:dyDescent="0.2">
      <c r="A240" s="117"/>
      <c r="B240" s="117"/>
      <c r="C240" s="117"/>
      <c r="D240" s="117"/>
      <c r="E240" s="117"/>
      <c r="F240" s="117"/>
      <c r="G240" s="117"/>
      <c r="H240" s="117"/>
      <c r="I240" s="117"/>
    </row>
    <row r="241" spans="1:9" s="116" customFormat="1" x14ac:dyDescent="0.2">
      <c r="A241" s="117"/>
      <c r="B241" s="117"/>
      <c r="C241" s="117"/>
      <c r="D241" s="117"/>
      <c r="E241" s="117"/>
      <c r="F241" s="117"/>
      <c r="G241" s="117"/>
      <c r="H241" s="117"/>
      <c r="I241" s="117"/>
    </row>
    <row r="242" spans="1:9" s="116" customFormat="1" x14ac:dyDescent="0.2">
      <c r="A242" s="117"/>
      <c r="B242" s="117"/>
      <c r="C242" s="117"/>
      <c r="D242" s="117"/>
      <c r="E242" s="117"/>
      <c r="F242" s="117"/>
      <c r="G242" s="117"/>
      <c r="H242" s="117"/>
      <c r="I242" s="117"/>
    </row>
    <row r="243" spans="1:9" s="116" customFormat="1" x14ac:dyDescent="0.2">
      <c r="A243" s="117"/>
      <c r="B243" s="117"/>
      <c r="C243" s="117"/>
      <c r="D243" s="117"/>
      <c r="E243" s="117"/>
      <c r="F243" s="117"/>
      <c r="G243" s="117"/>
      <c r="H243" s="117"/>
      <c r="I243" s="117"/>
    </row>
    <row r="244" spans="1:9" s="116" customFormat="1" x14ac:dyDescent="0.2">
      <c r="A244" s="117"/>
      <c r="B244" s="117"/>
      <c r="C244" s="117"/>
      <c r="D244" s="117"/>
      <c r="E244" s="117"/>
      <c r="F244" s="117"/>
      <c r="G244" s="117"/>
      <c r="H244" s="117"/>
      <c r="I244" s="117"/>
    </row>
    <row r="245" spans="1:9" s="116" customFormat="1" x14ac:dyDescent="0.2">
      <c r="A245" s="117"/>
      <c r="B245" s="117"/>
      <c r="C245" s="117"/>
      <c r="D245" s="117"/>
      <c r="E245" s="117"/>
      <c r="F245" s="117"/>
      <c r="G245" s="117"/>
      <c r="H245" s="117"/>
      <c r="I245" s="117"/>
    </row>
    <row r="246" spans="1:9" s="116" customFormat="1" x14ac:dyDescent="0.2">
      <c r="A246" s="117"/>
      <c r="B246" s="117"/>
      <c r="C246" s="117"/>
      <c r="D246" s="117"/>
      <c r="E246" s="117"/>
      <c r="F246" s="117"/>
      <c r="G246" s="117"/>
      <c r="H246" s="117"/>
      <c r="I246" s="117"/>
    </row>
    <row r="247" spans="1:9" s="116" customFormat="1" x14ac:dyDescent="0.2">
      <c r="A247" s="117"/>
      <c r="B247" s="117"/>
      <c r="C247" s="117"/>
      <c r="D247" s="117"/>
      <c r="E247" s="117"/>
      <c r="F247" s="117"/>
      <c r="G247" s="117"/>
      <c r="H247" s="117"/>
      <c r="I247" s="117"/>
    </row>
    <row r="248" spans="1:9" s="116" customFormat="1" x14ac:dyDescent="0.2">
      <c r="A248" s="117"/>
      <c r="B248" s="117"/>
      <c r="C248" s="117"/>
      <c r="D248" s="117"/>
      <c r="E248" s="117"/>
      <c r="F248" s="117"/>
      <c r="G248" s="117"/>
      <c r="H248" s="117"/>
      <c r="I248" s="117"/>
    </row>
    <row r="249" spans="1:9" s="116" customFormat="1" x14ac:dyDescent="0.2">
      <c r="A249" s="117"/>
      <c r="B249" s="117"/>
      <c r="C249" s="117"/>
      <c r="D249" s="117"/>
      <c r="E249" s="117"/>
      <c r="F249" s="117"/>
      <c r="G249" s="117"/>
      <c r="H249" s="117"/>
      <c r="I249" s="117"/>
    </row>
    <row r="250" spans="1:9" s="116" customFormat="1" x14ac:dyDescent="0.2">
      <c r="A250" s="117"/>
      <c r="B250" s="117"/>
      <c r="C250" s="117"/>
      <c r="D250" s="117"/>
      <c r="E250" s="117"/>
      <c r="F250" s="117"/>
      <c r="G250" s="117"/>
      <c r="H250" s="117"/>
      <c r="I250" s="117"/>
    </row>
    <row r="251" spans="1:9" s="116" customFormat="1" x14ac:dyDescent="0.2">
      <c r="A251" s="117"/>
      <c r="B251" s="117"/>
      <c r="C251" s="117"/>
      <c r="D251" s="117"/>
      <c r="E251" s="117"/>
      <c r="F251" s="117"/>
      <c r="G251" s="117"/>
      <c r="H251" s="117"/>
      <c r="I251" s="117"/>
    </row>
    <row r="252" spans="1:9" s="116" customFormat="1" x14ac:dyDescent="0.2">
      <c r="A252" s="117"/>
      <c r="B252" s="117"/>
      <c r="C252" s="117"/>
      <c r="D252" s="117"/>
      <c r="E252" s="117"/>
      <c r="F252" s="117"/>
      <c r="G252" s="117"/>
      <c r="H252" s="117"/>
      <c r="I252" s="117"/>
    </row>
    <row r="253" spans="1:9" s="116" customFormat="1" x14ac:dyDescent="0.2">
      <c r="A253" s="117"/>
      <c r="B253" s="117"/>
      <c r="C253" s="117"/>
      <c r="D253" s="117"/>
      <c r="E253" s="117"/>
      <c r="F253" s="117"/>
      <c r="G253" s="117"/>
      <c r="H253" s="117"/>
      <c r="I253" s="117"/>
    </row>
    <row r="254" spans="1:9" s="116" customFormat="1" x14ac:dyDescent="0.2">
      <c r="A254" s="117"/>
      <c r="B254" s="117"/>
      <c r="C254" s="117"/>
      <c r="D254" s="117"/>
      <c r="E254" s="117"/>
      <c r="F254" s="117"/>
      <c r="G254" s="117"/>
      <c r="H254" s="117"/>
      <c r="I254" s="117"/>
    </row>
    <row r="255" spans="1:9" s="116" customFormat="1" x14ac:dyDescent="0.2">
      <c r="A255" s="117"/>
      <c r="B255" s="117"/>
      <c r="C255" s="117"/>
      <c r="D255" s="117"/>
      <c r="E255" s="117"/>
      <c r="F255" s="117"/>
      <c r="G255" s="117"/>
      <c r="H255" s="117"/>
      <c r="I255" s="117"/>
    </row>
    <row r="256" spans="1:9" s="116" customFormat="1" x14ac:dyDescent="0.2">
      <c r="A256" s="117"/>
      <c r="B256" s="117"/>
      <c r="C256" s="117"/>
      <c r="D256" s="117"/>
      <c r="E256" s="117"/>
      <c r="F256" s="117"/>
      <c r="G256" s="117"/>
      <c r="H256" s="117"/>
      <c r="I256" s="117"/>
    </row>
    <row r="257" spans="1:9" s="116" customFormat="1" x14ac:dyDescent="0.2">
      <c r="A257" s="117"/>
      <c r="B257" s="117"/>
      <c r="C257" s="117"/>
      <c r="D257" s="117"/>
      <c r="E257" s="117"/>
      <c r="F257" s="117"/>
      <c r="G257" s="117"/>
      <c r="H257" s="117"/>
      <c r="I257" s="117"/>
    </row>
    <row r="258" spans="1:9" s="116" customFormat="1" x14ac:dyDescent="0.2">
      <c r="A258" s="117"/>
      <c r="B258" s="117"/>
      <c r="C258" s="117"/>
      <c r="D258" s="117"/>
      <c r="E258" s="117"/>
      <c r="F258" s="117"/>
      <c r="G258" s="117"/>
      <c r="H258" s="117"/>
      <c r="I258" s="117"/>
    </row>
    <row r="259" spans="1:9" s="116" customFormat="1" x14ac:dyDescent="0.2">
      <c r="A259" s="117"/>
      <c r="B259" s="117"/>
      <c r="C259" s="117"/>
      <c r="D259" s="117"/>
      <c r="E259" s="117"/>
      <c r="F259" s="117"/>
      <c r="G259" s="117"/>
      <c r="H259" s="117"/>
      <c r="I259" s="117"/>
    </row>
    <row r="260" spans="1:9" s="116" customFormat="1" x14ac:dyDescent="0.2">
      <c r="A260" s="117"/>
      <c r="B260" s="117"/>
      <c r="C260" s="117"/>
      <c r="D260" s="117"/>
      <c r="E260" s="117"/>
      <c r="F260" s="117"/>
      <c r="G260" s="117"/>
      <c r="H260" s="117"/>
      <c r="I260" s="117"/>
    </row>
    <row r="261" spans="1:9" s="116" customFormat="1" x14ac:dyDescent="0.2">
      <c r="A261" s="117"/>
      <c r="B261" s="117"/>
      <c r="C261" s="117"/>
      <c r="D261" s="117"/>
      <c r="E261" s="117"/>
      <c r="F261" s="117"/>
      <c r="G261" s="117"/>
      <c r="H261" s="117"/>
      <c r="I261" s="117"/>
    </row>
    <row r="262" spans="1:9" s="116" customFormat="1" x14ac:dyDescent="0.2">
      <c r="A262" s="117"/>
      <c r="B262" s="117"/>
      <c r="C262" s="117"/>
      <c r="D262" s="117"/>
      <c r="E262" s="117"/>
      <c r="F262" s="117"/>
      <c r="G262" s="117"/>
      <c r="H262" s="117"/>
      <c r="I262" s="117"/>
    </row>
    <row r="263" spans="1:9" s="116" customFormat="1" x14ac:dyDescent="0.2">
      <c r="A263" s="117"/>
      <c r="B263" s="117"/>
      <c r="C263" s="117"/>
      <c r="D263" s="117"/>
      <c r="E263" s="117"/>
      <c r="F263" s="117"/>
      <c r="G263" s="117"/>
      <c r="H263" s="117"/>
      <c r="I263" s="117"/>
    </row>
    <row r="264" spans="1:9" s="116" customFormat="1" x14ac:dyDescent="0.2">
      <c r="A264" s="117"/>
      <c r="B264" s="117"/>
      <c r="C264" s="117"/>
      <c r="D264" s="117"/>
      <c r="E264" s="117"/>
      <c r="F264" s="117"/>
      <c r="G264" s="117"/>
      <c r="H264" s="117"/>
      <c r="I264" s="117"/>
    </row>
    <row r="265" spans="1:9" s="116" customFormat="1" x14ac:dyDescent="0.2">
      <c r="A265" s="117"/>
      <c r="B265" s="117"/>
      <c r="C265" s="117"/>
      <c r="D265" s="117"/>
      <c r="E265" s="117"/>
      <c r="F265" s="117"/>
      <c r="G265" s="117"/>
      <c r="H265" s="117"/>
      <c r="I265" s="117"/>
    </row>
    <row r="266" spans="1:9" s="116" customFormat="1" x14ac:dyDescent="0.2">
      <c r="A266" s="117"/>
      <c r="B266" s="117"/>
      <c r="C266" s="117"/>
      <c r="D266" s="117"/>
      <c r="E266" s="117"/>
      <c r="F266" s="117"/>
      <c r="G266" s="117"/>
      <c r="H266" s="117"/>
      <c r="I266" s="117"/>
    </row>
    <row r="267" spans="1:9" s="116" customFormat="1" x14ac:dyDescent="0.2">
      <c r="A267" s="117"/>
      <c r="B267" s="117"/>
      <c r="C267" s="117"/>
      <c r="D267" s="117"/>
      <c r="E267" s="117"/>
      <c r="F267" s="117"/>
      <c r="G267" s="117"/>
      <c r="H267" s="117"/>
      <c r="I267" s="117"/>
    </row>
    <row r="268" spans="1:9" s="116" customFormat="1" x14ac:dyDescent="0.2">
      <c r="A268" s="117"/>
      <c r="B268" s="117"/>
      <c r="C268" s="117"/>
      <c r="D268" s="117"/>
      <c r="E268" s="117"/>
      <c r="F268" s="117"/>
      <c r="G268" s="117"/>
      <c r="H268" s="117"/>
      <c r="I268" s="117"/>
    </row>
    <row r="269" spans="1:9" s="116" customFormat="1" x14ac:dyDescent="0.2">
      <c r="A269" s="117"/>
      <c r="B269" s="117"/>
      <c r="C269" s="117"/>
      <c r="D269" s="117"/>
      <c r="E269" s="117"/>
      <c r="F269" s="117"/>
      <c r="G269" s="117"/>
      <c r="H269" s="117"/>
      <c r="I269" s="117"/>
    </row>
    <row r="270" spans="1:9" s="116" customFormat="1" x14ac:dyDescent="0.2">
      <c r="A270" s="117"/>
      <c r="B270" s="117"/>
      <c r="C270" s="117"/>
      <c r="D270" s="117"/>
      <c r="E270" s="117"/>
      <c r="F270" s="117"/>
      <c r="G270" s="117"/>
      <c r="H270" s="117"/>
      <c r="I270" s="117"/>
    </row>
    <row r="271" spans="1:9" s="116" customFormat="1" x14ac:dyDescent="0.2">
      <c r="A271" s="117"/>
      <c r="B271" s="117"/>
      <c r="C271" s="117"/>
      <c r="D271" s="117"/>
      <c r="E271" s="117"/>
      <c r="F271" s="117"/>
      <c r="G271" s="117"/>
      <c r="H271" s="117"/>
      <c r="I271" s="117"/>
    </row>
    <row r="272" spans="1:9" s="116" customFormat="1" x14ac:dyDescent="0.2">
      <c r="A272" s="117"/>
      <c r="B272" s="117"/>
      <c r="C272" s="117"/>
      <c r="D272" s="117"/>
      <c r="E272" s="117"/>
      <c r="F272" s="117"/>
      <c r="G272" s="117"/>
      <c r="H272" s="117"/>
      <c r="I272" s="117"/>
    </row>
    <row r="273" spans="1:9" s="116" customFormat="1" x14ac:dyDescent="0.2">
      <c r="A273" s="117"/>
      <c r="B273" s="117"/>
      <c r="C273" s="117"/>
      <c r="D273" s="117"/>
      <c r="E273" s="117"/>
      <c r="F273" s="117"/>
      <c r="G273" s="117"/>
      <c r="H273" s="117"/>
      <c r="I273" s="117"/>
    </row>
    <row r="274" spans="1:9" s="116" customFormat="1" x14ac:dyDescent="0.2">
      <c r="A274" s="117"/>
      <c r="B274" s="117"/>
      <c r="C274" s="117"/>
      <c r="D274" s="117"/>
      <c r="E274" s="117"/>
      <c r="F274" s="117"/>
      <c r="G274" s="117"/>
      <c r="H274" s="117"/>
      <c r="I274" s="117"/>
    </row>
    <row r="275" spans="1:9" s="116" customFormat="1" x14ac:dyDescent="0.2">
      <c r="A275" s="117"/>
      <c r="B275" s="117"/>
      <c r="C275" s="117"/>
      <c r="D275" s="117"/>
      <c r="E275" s="117"/>
      <c r="F275" s="117"/>
      <c r="G275" s="117"/>
      <c r="H275" s="117"/>
      <c r="I275" s="117"/>
    </row>
    <row r="276" spans="1:9" s="116" customFormat="1" x14ac:dyDescent="0.2">
      <c r="A276" s="117"/>
      <c r="B276" s="117"/>
      <c r="C276" s="117"/>
      <c r="D276" s="117"/>
      <c r="E276" s="117"/>
      <c r="F276" s="117"/>
      <c r="G276" s="117"/>
      <c r="H276" s="117"/>
      <c r="I276" s="117"/>
    </row>
    <row r="277" spans="1:9" s="116" customFormat="1" x14ac:dyDescent="0.2">
      <c r="A277" s="117"/>
      <c r="B277" s="117"/>
      <c r="C277" s="117"/>
      <c r="D277" s="117"/>
      <c r="E277" s="117"/>
      <c r="F277" s="117"/>
      <c r="G277" s="117"/>
      <c r="H277" s="117"/>
      <c r="I277" s="117"/>
    </row>
    <row r="278" spans="1:9" s="116" customFormat="1" x14ac:dyDescent="0.2">
      <c r="A278" s="117"/>
      <c r="B278" s="117"/>
      <c r="C278" s="117"/>
      <c r="D278" s="117"/>
      <c r="E278" s="117"/>
      <c r="F278" s="117"/>
      <c r="G278" s="117"/>
      <c r="H278" s="117"/>
      <c r="I278" s="117"/>
    </row>
    <row r="279" spans="1:9" s="116" customFormat="1" x14ac:dyDescent="0.2">
      <c r="A279" s="117"/>
      <c r="B279" s="117"/>
      <c r="C279" s="117"/>
      <c r="D279" s="117"/>
      <c r="E279" s="117"/>
      <c r="F279" s="117"/>
      <c r="G279" s="117"/>
      <c r="H279" s="117"/>
      <c r="I279" s="117"/>
    </row>
    <row r="280" spans="1:9" s="116" customFormat="1" x14ac:dyDescent="0.2">
      <c r="A280" s="117"/>
      <c r="B280" s="117"/>
      <c r="C280" s="117"/>
      <c r="D280" s="117"/>
      <c r="E280" s="117"/>
      <c r="F280" s="117"/>
      <c r="G280" s="117"/>
      <c r="H280" s="117"/>
      <c r="I280" s="117"/>
    </row>
    <row r="281" spans="1:9" s="116" customFormat="1" x14ac:dyDescent="0.2">
      <c r="A281" s="117"/>
      <c r="B281" s="117"/>
      <c r="C281" s="117"/>
      <c r="D281" s="117"/>
      <c r="E281" s="117"/>
      <c r="F281" s="117"/>
      <c r="G281" s="117"/>
      <c r="H281" s="117"/>
      <c r="I281" s="117"/>
    </row>
    <row r="282" spans="1:9" s="116" customFormat="1" x14ac:dyDescent="0.2">
      <c r="A282" s="117"/>
      <c r="B282" s="117"/>
      <c r="C282" s="117"/>
      <c r="D282" s="117"/>
      <c r="E282" s="117"/>
      <c r="F282" s="117"/>
      <c r="G282" s="117"/>
      <c r="H282" s="117"/>
      <c r="I282" s="117"/>
    </row>
    <row r="283" spans="1:9" s="116" customFormat="1" x14ac:dyDescent="0.2">
      <c r="A283" s="117"/>
      <c r="B283" s="117"/>
      <c r="C283" s="117"/>
      <c r="D283" s="117"/>
      <c r="E283" s="117"/>
      <c r="F283" s="117"/>
      <c r="G283" s="117"/>
      <c r="H283" s="117"/>
      <c r="I283" s="117"/>
    </row>
    <row r="284" spans="1:9" s="116" customFormat="1" x14ac:dyDescent="0.2">
      <c r="A284" s="117"/>
      <c r="B284" s="117"/>
      <c r="C284" s="117"/>
      <c r="D284" s="117"/>
      <c r="E284" s="117"/>
      <c r="F284" s="117"/>
      <c r="G284" s="117"/>
      <c r="H284" s="117"/>
      <c r="I284" s="117"/>
    </row>
    <row r="285" spans="1:9" s="116" customFormat="1" x14ac:dyDescent="0.2">
      <c r="A285" s="117"/>
      <c r="B285" s="117"/>
      <c r="C285" s="117"/>
      <c r="D285" s="117"/>
      <c r="E285" s="117"/>
      <c r="F285" s="117"/>
      <c r="G285" s="117"/>
      <c r="H285" s="117"/>
      <c r="I285" s="117"/>
    </row>
    <row r="286" spans="1:9" s="116" customFormat="1" x14ac:dyDescent="0.2">
      <c r="A286" s="117"/>
      <c r="B286" s="117"/>
      <c r="C286" s="117"/>
      <c r="D286" s="117"/>
      <c r="E286" s="117"/>
      <c r="F286" s="117"/>
      <c r="G286" s="117"/>
      <c r="H286" s="117"/>
      <c r="I286" s="117"/>
    </row>
    <row r="287" spans="1:9" s="116" customFormat="1" x14ac:dyDescent="0.2">
      <c r="A287" s="117"/>
      <c r="B287" s="117"/>
      <c r="C287" s="117"/>
      <c r="D287" s="117"/>
      <c r="E287" s="117"/>
      <c r="F287" s="117"/>
      <c r="G287" s="117"/>
      <c r="H287" s="117"/>
      <c r="I287" s="117"/>
    </row>
    <row r="288" spans="1:9" s="116" customFormat="1" x14ac:dyDescent="0.2">
      <c r="A288" s="117"/>
      <c r="B288" s="117"/>
      <c r="C288" s="117"/>
      <c r="D288" s="117"/>
      <c r="E288" s="117"/>
      <c r="F288" s="117"/>
      <c r="G288" s="117"/>
      <c r="H288" s="117"/>
      <c r="I288" s="117"/>
    </row>
    <row r="289" spans="1:9" s="116" customFormat="1" x14ac:dyDescent="0.2">
      <c r="A289" s="117"/>
      <c r="B289" s="117"/>
      <c r="C289" s="117"/>
      <c r="D289" s="117"/>
      <c r="E289" s="117"/>
      <c r="F289" s="117"/>
      <c r="G289" s="117"/>
      <c r="H289" s="117"/>
      <c r="I289" s="117"/>
    </row>
    <row r="290" spans="1:9" s="116" customFormat="1" x14ac:dyDescent="0.2">
      <c r="A290" s="117"/>
      <c r="B290" s="117"/>
      <c r="C290" s="117"/>
      <c r="D290" s="117"/>
      <c r="E290" s="117"/>
      <c r="F290" s="117"/>
      <c r="G290" s="117"/>
      <c r="H290" s="117"/>
      <c r="I290" s="117"/>
    </row>
    <row r="291" spans="1:9" s="116" customFormat="1" x14ac:dyDescent="0.2">
      <c r="A291" s="117"/>
      <c r="B291" s="117"/>
      <c r="C291" s="117"/>
      <c r="D291" s="117"/>
      <c r="E291" s="117"/>
      <c r="F291" s="117"/>
      <c r="G291" s="117"/>
      <c r="H291" s="117"/>
      <c r="I291" s="117"/>
    </row>
    <row r="292" spans="1:9" s="116" customFormat="1" x14ac:dyDescent="0.2">
      <c r="A292" s="117"/>
      <c r="B292" s="117"/>
      <c r="C292" s="117"/>
      <c r="D292" s="117"/>
      <c r="E292" s="117"/>
      <c r="F292" s="117"/>
      <c r="G292" s="117"/>
      <c r="H292" s="117"/>
      <c r="I292" s="117"/>
    </row>
    <row r="293" spans="1:9" s="116" customFormat="1" x14ac:dyDescent="0.2">
      <c r="A293" s="117"/>
      <c r="B293" s="117"/>
      <c r="C293" s="117"/>
      <c r="D293" s="117"/>
      <c r="E293" s="117"/>
      <c r="F293" s="117"/>
      <c r="G293" s="117"/>
      <c r="H293" s="117"/>
      <c r="I293" s="117"/>
    </row>
    <row r="294" spans="1:9" s="116" customFormat="1" x14ac:dyDescent="0.2">
      <c r="A294" s="117"/>
      <c r="B294" s="117"/>
      <c r="C294" s="117"/>
      <c r="D294" s="117"/>
      <c r="E294" s="117"/>
      <c r="F294" s="117"/>
      <c r="G294" s="117"/>
      <c r="H294" s="117"/>
      <c r="I294" s="117"/>
    </row>
    <row r="295" spans="1:9" s="116" customFormat="1" x14ac:dyDescent="0.2">
      <c r="A295" s="117"/>
      <c r="B295" s="117"/>
      <c r="C295" s="117"/>
      <c r="D295" s="117"/>
      <c r="E295" s="117"/>
      <c r="F295" s="117"/>
      <c r="G295" s="117"/>
      <c r="H295" s="117"/>
      <c r="I295" s="117"/>
    </row>
    <row r="296" spans="1:9" s="116" customFormat="1" x14ac:dyDescent="0.2">
      <c r="A296" s="117"/>
      <c r="B296" s="117"/>
      <c r="C296" s="117"/>
      <c r="D296" s="117"/>
      <c r="E296" s="117"/>
      <c r="F296" s="117"/>
      <c r="G296" s="117"/>
      <c r="H296" s="117"/>
      <c r="I296" s="117"/>
    </row>
    <row r="297" spans="1:9" s="116" customFormat="1" x14ac:dyDescent="0.2">
      <c r="A297" s="117"/>
      <c r="B297" s="117"/>
      <c r="C297" s="117"/>
      <c r="D297" s="117"/>
      <c r="E297" s="117"/>
      <c r="F297" s="117"/>
      <c r="G297" s="117"/>
      <c r="H297" s="117"/>
      <c r="I297" s="117"/>
    </row>
  </sheetData>
  <mergeCells count="9">
    <mergeCell ref="K7:K8"/>
    <mergeCell ref="B6:I6"/>
    <mergeCell ref="C7:C8"/>
    <mergeCell ref="B5:I5"/>
    <mergeCell ref="A7:A8"/>
    <mergeCell ref="B7:B8"/>
    <mergeCell ref="D7:D8"/>
    <mergeCell ref="E7:E8"/>
    <mergeCell ref="F7:I7"/>
  </mergeCells>
  <phoneticPr fontId="3" type="noConversion"/>
  <dataValidations count="2">
    <dataValidation type="list" allowBlank="1" showInputMessage="1" showErrorMessage="1" sqref="C4">
      <formula1>$K$2:$M$2</formula1>
    </dataValidation>
    <dataValidation type="list" allowBlank="1" showInputMessage="1" showErrorMessage="1" sqref="B5:I5">
      <formula1>$K$3:$S$3</formula1>
    </dataValidation>
  </dataValidations>
  <pageMargins left="0.25" right="0.25" top="0.75" bottom="0.75" header="0.3" footer="0.3"/>
  <pageSetup paperSize="9" fitToWidth="0"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280"/>
  <sheetViews>
    <sheetView showGridLines="0" tabSelected="1" topLeftCell="AA31" workbookViewId="0">
      <selection activeCell="AG9" sqref="AG9"/>
    </sheetView>
  </sheetViews>
  <sheetFormatPr baseColWidth="10" defaultColWidth="9.140625" defaultRowHeight="15" x14ac:dyDescent="0.25"/>
  <cols>
    <col min="1" max="1" width="22.28515625" style="297" customWidth="1"/>
    <col min="2" max="2" width="29.5703125" style="297" customWidth="1"/>
    <col min="3" max="3" width="21.42578125" style="297" customWidth="1"/>
    <col min="4" max="4" width="9.85546875" style="297" customWidth="1"/>
    <col min="5" max="5" width="22" style="297" customWidth="1"/>
    <col min="6" max="11" width="5.42578125" style="297" customWidth="1"/>
    <col min="12" max="12" width="5.42578125" style="295" customWidth="1"/>
    <col min="13" max="13" width="5.42578125" style="291" customWidth="1"/>
    <col min="14" max="16" width="5.42578125" style="292" customWidth="1"/>
    <col min="17" max="17" width="3.28515625" style="320" bestFit="1" customWidth="1"/>
    <col min="18" max="18" width="7.7109375" style="292" bestFit="1" customWidth="1"/>
    <col min="19" max="21" width="13.140625" style="292" customWidth="1"/>
    <col min="22" max="22" width="14" style="296" customWidth="1"/>
    <col min="23" max="23" width="13.85546875" style="296" customWidth="1"/>
    <col min="24" max="24" width="14" style="310" bestFit="1" customWidth="1"/>
    <col min="25" max="25" width="9.140625" style="292"/>
    <col min="26" max="26" width="7.85546875" style="292" bestFit="1" customWidth="1"/>
    <col min="27" max="27" width="9.140625" style="292" customWidth="1"/>
    <col min="28" max="28" width="15.85546875" style="292" customWidth="1"/>
    <col min="29" max="29" width="9.140625" style="292"/>
    <col min="30" max="30" width="15.28515625" style="292" bestFit="1" customWidth="1"/>
    <col min="31" max="32" width="9.140625" style="292"/>
    <col min="33" max="67" width="9.140625" style="310"/>
    <col min="68" max="82" width="9.140625" style="296"/>
    <col min="83" max="16384" width="9.140625" style="285"/>
  </cols>
  <sheetData>
    <row r="1" spans="1:82" s="292" customFormat="1" x14ac:dyDescent="0.25">
      <c r="A1" s="630" t="e">
        <f>+PPNE1!#REF!</f>
        <v>#REF!</v>
      </c>
      <c r="B1" s="630"/>
      <c r="C1" s="630"/>
      <c r="D1" s="630"/>
      <c r="E1" s="630"/>
      <c r="F1" s="630"/>
      <c r="G1" s="630"/>
      <c r="H1" s="630"/>
      <c r="I1" s="630"/>
      <c r="J1" s="630"/>
      <c r="K1" s="630"/>
      <c r="L1" s="291"/>
      <c r="M1" s="291"/>
      <c r="Q1" s="320"/>
      <c r="X1" s="310"/>
      <c r="AG1" s="310"/>
      <c r="AH1" s="310"/>
      <c r="AI1" s="310"/>
      <c r="AJ1" s="310"/>
      <c r="AK1" s="310"/>
      <c r="AL1" s="310"/>
      <c r="AM1" s="310"/>
      <c r="AN1" s="310"/>
      <c r="AO1" s="310"/>
      <c r="AP1" s="310"/>
      <c r="AQ1" s="310"/>
      <c r="AR1" s="310"/>
      <c r="AS1" s="310"/>
      <c r="AT1" s="310"/>
      <c r="AU1" s="310"/>
      <c r="AV1" s="310"/>
      <c r="AW1" s="310"/>
      <c r="AX1" s="310"/>
      <c r="AY1" s="310"/>
      <c r="AZ1" s="310"/>
      <c r="BA1" s="310"/>
      <c r="BB1" s="310"/>
      <c r="BC1" s="310"/>
      <c r="BD1" s="310"/>
      <c r="BE1" s="310"/>
      <c r="BF1" s="310"/>
      <c r="BG1" s="310"/>
      <c r="BH1" s="310"/>
      <c r="BI1" s="310"/>
      <c r="BJ1" s="310"/>
      <c r="BK1" s="310"/>
      <c r="BL1" s="310"/>
      <c r="BM1" s="310"/>
      <c r="BN1" s="310"/>
      <c r="BO1" s="310"/>
    </row>
    <row r="2" spans="1:82" s="292" customFormat="1" ht="15.75" x14ac:dyDescent="0.25">
      <c r="A2" s="631" t="s">
        <v>445</v>
      </c>
      <c r="B2" s="631"/>
      <c r="C2" s="631"/>
      <c r="D2" s="631"/>
      <c r="E2" s="631"/>
      <c r="F2" s="631"/>
      <c r="G2" s="631"/>
      <c r="H2" s="631"/>
      <c r="I2" s="631"/>
      <c r="J2" s="631"/>
      <c r="K2" s="631"/>
      <c r="L2" s="291"/>
      <c r="M2" s="291"/>
      <c r="Q2" s="320"/>
      <c r="X2" s="310"/>
      <c r="AG2" s="310"/>
      <c r="AH2" s="310"/>
      <c r="AI2" s="310"/>
      <c r="AJ2" s="310"/>
      <c r="AK2" s="310"/>
      <c r="AL2" s="310"/>
      <c r="AM2" s="310"/>
      <c r="AN2" s="310"/>
      <c r="AO2" s="310"/>
      <c r="AP2" s="310"/>
      <c r="AQ2" s="310"/>
      <c r="AR2" s="310"/>
      <c r="AS2" s="310"/>
      <c r="AT2" s="310"/>
      <c r="AU2" s="310"/>
      <c r="AV2" s="310"/>
      <c r="AW2" s="310"/>
      <c r="AX2" s="310"/>
      <c r="AY2" s="310"/>
      <c r="AZ2" s="310"/>
      <c r="BA2" s="310"/>
      <c r="BB2" s="310"/>
      <c r="BC2" s="310"/>
      <c r="BD2" s="310"/>
      <c r="BE2" s="310"/>
      <c r="BF2" s="310"/>
      <c r="BG2" s="310"/>
      <c r="BH2" s="310"/>
      <c r="BI2" s="310"/>
      <c r="BJ2" s="310"/>
      <c r="BK2" s="310"/>
      <c r="BL2" s="310"/>
      <c r="BM2" s="310"/>
      <c r="BN2" s="310"/>
      <c r="BO2" s="310"/>
    </row>
    <row r="3" spans="1:82" s="292" customFormat="1" x14ac:dyDescent="0.25">
      <c r="A3" s="632" t="s">
        <v>446</v>
      </c>
      <c r="B3" s="632"/>
      <c r="C3" s="632"/>
      <c r="D3" s="632"/>
      <c r="E3" s="632"/>
      <c r="F3" s="632"/>
      <c r="G3" s="632"/>
      <c r="H3" s="632"/>
      <c r="I3" s="632"/>
      <c r="J3" s="632"/>
      <c r="K3" s="632"/>
      <c r="L3" s="294" t="s">
        <v>457</v>
      </c>
      <c r="M3" s="291"/>
      <c r="Q3" s="320"/>
      <c r="X3" s="310"/>
      <c r="AG3" s="310"/>
      <c r="AH3" s="310"/>
      <c r="AI3" s="310"/>
      <c r="AJ3" s="310"/>
      <c r="AK3" s="310"/>
      <c r="AL3" s="310"/>
      <c r="AM3" s="310"/>
      <c r="AN3" s="310"/>
      <c r="AO3" s="310"/>
      <c r="AP3" s="310"/>
      <c r="AQ3" s="310"/>
      <c r="AR3" s="310"/>
      <c r="AS3" s="310"/>
      <c r="AT3" s="310"/>
      <c r="AU3" s="310"/>
      <c r="AV3" s="310"/>
      <c r="AW3" s="310"/>
      <c r="AX3" s="310"/>
      <c r="AY3" s="310"/>
      <c r="AZ3" s="310"/>
      <c r="BA3" s="310"/>
      <c r="BB3" s="310"/>
      <c r="BC3" s="310"/>
      <c r="BD3" s="310"/>
      <c r="BE3" s="310"/>
      <c r="BF3" s="310"/>
      <c r="BG3" s="310"/>
      <c r="BH3" s="310"/>
      <c r="BI3" s="310"/>
      <c r="BJ3" s="310"/>
      <c r="BK3" s="310"/>
      <c r="BL3" s="310"/>
      <c r="BM3" s="310"/>
      <c r="BN3" s="310"/>
      <c r="BO3" s="310"/>
    </row>
    <row r="4" spans="1:82" s="292" customFormat="1" x14ac:dyDescent="0.25">
      <c r="A4" s="633" t="s">
        <v>1140</v>
      </c>
      <c r="B4" s="633"/>
      <c r="C4" s="633"/>
      <c r="D4" s="633"/>
      <c r="E4" s="633"/>
      <c r="F4" s="633"/>
      <c r="G4" s="633"/>
      <c r="H4" s="633"/>
      <c r="I4" s="633"/>
      <c r="J4" s="633"/>
      <c r="K4" s="633"/>
      <c r="L4" s="294" t="s">
        <v>464</v>
      </c>
      <c r="M4" s="291"/>
      <c r="Q4" s="320"/>
      <c r="X4" s="310"/>
      <c r="AG4" s="310"/>
      <c r="AH4" s="310"/>
      <c r="AI4" s="310"/>
      <c r="AJ4" s="310"/>
      <c r="AK4" s="310"/>
      <c r="AL4" s="310"/>
      <c r="AM4" s="310"/>
      <c r="AN4" s="310"/>
      <c r="AO4" s="310"/>
      <c r="AP4" s="310"/>
      <c r="AQ4" s="310"/>
      <c r="AR4" s="310"/>
      <c r="AS4" s="310"/>
      <c r="AT4" s="310"/>
      <c r="AU4" s="310"/>
      <c r="AV4" s="310"/>
      <c r="AW4" s="310"/>
      <c r="AX4" s="310"/>
      <c r="AY4" s="310"/>
      <c r="AZ4" s="310"/>
      <c r="BA4" s="310"/>
      <c r="BB4" s="310"/>
      <c r="BC4" s="310"/>
      <c r="BD4" s="310"/>
      <c r="BE4" s="310"/>
      <c r="BF4" s="310"/>
      <c r="BG4" s="310"/>
      <c r="BH4" s="310"/>
      <c r="BI4" s="310"/>
      <c r="BJ4" s="310"/>
      <c r="BK4" s="310"/>
      <c r="BL4" s="310"/>
      <c r="BM4" s="310"/>
      <c r="BN4" s="310"/>
      <c r="BO4" s="310"/>
    </row>
    <row r="5" spans="1:82" s="292" customFormat="1" x14ac:dyDescent="0.25">
      <c r="A5" s="633">
        <f>PPNE1!$D$4</f>
        <v>2025</v>
      </c>
      <c r="B5" s="633"/>
      <c r="C5" s="633"/>
      <c r="D5" s="633"/>
      <c r="E5" s="633"/>
      <c r="F5" s="633"/>
      <c r="G5" s="633"/>
      <c r="H5" s="633"/>
      <c r="I5" s="633"/>
      <c r="J5" s="633"/>
      <c r="K5" s="633"/>
      <c r="L5" s="294" t="s">
        <v>458</v>
      </c>
      <c r="M5" s="293"/>
      <c r="Q5" s="320"/>
      <c r="X5" s="310"/>
      <c r="AG5" s="310"/>
      <c r="AH5" s="310"/>
      <c r="AI5" s="310"/>
      <c r="AJ5" s="310"/>
      <c r="AK5" s="310"/>
      <c r="AL5" s="310"/>
      <c r="AM5" s="310"/>
      <c r="AN5" s="310"/>
      <c r="AO5" s="310"/>
      <c r="AP5" s="310"/>
      <c r="AQ5" s="310"/>
      <c r="AR5" s="310"/>
      <c r="AS5" s="310"/>
      <c r="AT5" s="310"/>
      <c r="AU5" s="310"/>
      <c r="AV5" s="310"/>
      <c r="AW5" s="310"/>
      <c r="AX5" s="310"/>
      <c r="AY5" s="310"/>
      <c r="AZ5" s="310"/>
      <c r="BA5" s="310"/>
      <c r="BB5" s="310"/>
      <c r="BC5" s="310"/>
      <c r="BD5" s="310"/>
      <c r="BE5" s="310"/>
      <c r="BF5" s="310"/>
      <c r="BG5" s="310"/>
      <c r="BH5" s="310"/>
      <c r="BI5" s="310"/>
      <c r="BJ5" s="310"/>
      <c r="BK5" s="310"/>
      <c r="BL5" s="310"/>
      <c r="BM5" s="310"/>
      <c r="BN5" s="310"/>
      <c r="BO5" s="310"/>
    </row>
    <row r="6" spans="1:82" x14ac:dyDescent="0.25">
      <c r="A6" s="309" t="s">
        <v>316</v>
      </c>
      <c r="B6" s="634" t="str">
        <f>PPNE1!$B$5</f>
        <v>Metropolitano</v>
      </c>
      <c r="C6" s="634"/>
      <c r="D6" s="634"/>
      <c r="E6" s="634"/>
      <c r="F6" s="634"/>
      <c r="G6" s="634"/>
      <c r="H6" s="634"/>
      <c r="I6" s="634"/>
      <c r="J6" s="634"/>
      <c r="K6" s="634"/>
      <c r="L6" s="294" t="s">
        <v>1097</v>
      </c>
    </row>
    <row r="7" spans="1:82" s="292" customFormat="1" x14ac:dyDescent="0.25">
      <c r="A7" s="313" t="s">
        <v>1099</v>
      </c>
      <c r="B7" s="629" t="str">
        <f>PPNE1!$B$6</f>
        <v>Hospital Materno Dr. Reynaldo Almanzar</v>
      </c>
      <c r="C7" s="629"/>
      <c r="D7" s="629"/>
      <c r="E7" s="629"/>
      <c r="F7" s="629"/>
      <c r="G7" s="629"/>
      <c r="H7" s="629"/>
      <c r="I7" s="629"/>
      <c r="J7" s="629"/>
      <c r="K7" s="629"/>
      <c r="L7" s="295"/>
      <c r="M7" s="293"/>
      <c r="Q7" s="320"/>
      <c r="V7" s="296"/>
      <c r="W7" s="296"/>
      <c r="X7" s="310"/>
      <c r="AG7" s="310"/>
      <c r="AH7" s="310"/>
      <c r="AI7" s="310"/>
      <c r="AJ7" s="310"/>
      <c r="AK7" s="310"/>
      <c r="AL7" s="310"/>
      <c r="AM7" s="310"/>
      <c r="AN7" s="310"/>
      <c r="AO7" s="310"/>
      <c r="AP7" s="310"/>
      <c r="AQ7" s="310"/>
      <c r="AR7" s="310"/>
      <c r="AS7" s="310"/>
      <c r="AT7" s="310"/>
      <c r="AU7" s="310"/>
      <c r="AV7" s="310"/>
      <c r="AW7" s="310"/>
      <c r="AX7" s="310"/>
      <c r="AY7" s="310"/>
      <c r="AZ7" s="310"/>
      <c r="BA7" s="310"/>
      <c r="BB7" s="310"/>
      <c r="BC7" s="310"/>
      <c r="BD7" s="310"/>
      <c r="BE7" s="310"/>
      <c r="BF7" s="310"/>
      <c r="BG7" s="310"/>
      <c r="BH7" s="310"/>
      <c r="BI7" s="310"/>
      <c r="BJ7" s="310"/>
      <c r="BK7" s="310"/>
      <c r="BL7" s="310"/>
      <c r="BM7" s="310"/>
      <c r="BN7" s="310"/>
      <c r="BO7" s="310"/>
      <c r="BP7" s="296"/>
      <c r="BQ7" s="296"/>
      <c r="BR7" s="296"/>
      <c r="BS7" s="296"/>
      <c r="BT7" s="296"/>
      <c r="BU7" s="296"/>
      <c r="BV7" s="296"/>
      <c r="BW7" s="296"/>
      <c r="BX7" s="296"/>
      <c r="BY7" s="296"/>
      <c r="BZ7" s="296"/>
      <c r="CA7" s="296"/>
      <c r="CB7" s="296"/>
      <c r="CC7" s="296"/>
      <c r="CD7" s="296"/>
    </row>
    <row r="8" spans="1:82" s="302" customFormat="1" ht="38.25" x14ac:dyDescent="0.25">
      <c r="A8" s="354" t="s">
        <v>1101</v>
      </c>
      <c r="B8" s="354" t="s">
        <v>1102</v>
      </c>
      <c r="C8" s="354" t="s">
        <v>1103</v>
      </c>
      <c r="D8" s="354" t="s">
        <v>1104</v>
      </c>
      <c r="E8" s="354" t="s">
        <v>1105</v>
      </c>
      <c r="F8" s="354" t="s">
        <v>1106</v>
      </c>
      <c r="G8" s="354" t="s">
        <v>1107</v>
      </c>
      <c r="H8" s="354" t="s">
        <v>1108</v>
      </c>
      <c r="I8" s="354" t="s">
        <v>1109</v>
      </c>
      <c r="J8" s="354" t="s">
        <v>1110</v>
      </c>
      <c r="K8" s="354" t="s">
        <v>1111</v>
      </c>
      <c r="L8" s="354" t="s">
        <v>1112</v>
      </c>
      <c r="M8" s="354" t="s">
        <v>1113</v>
      </c>
      <c r="N8" s="354" t="s">
        <v>1114</v>
      </c>
      <c r="O8" s="354" t="s">
        <v>1115</v>
      </c>
      <c r="P8" s="354" t="s">
        <v>1116</v>
      </c>
      <c r="Q8" s="354" t="s">
        <v>1117</v>
      </c>
      <c r="R8" s="354" t="s">
        <v>1118</v>
      </c>
      <c r="S8" s="354" t="s">
        <v>1119</v>
      </c>
      <c r="T8" s="354" t="s">
        <v>1120</v>
      </c>
      <c r="U8" s="354" t="s">
        <v>1121</v>
      </c>
      <c r="V8" s="354" t="s">
        <v>1234</v>
      </c>
      <c r="W8" s="354" t="s">
        <v>1122</v>
      </c>
      <c r="X8" s="314" t="s">
        <v>0</v>
      </c>
      <c r="Y8" s="314" t="s">
        <v>1</v>
      </c>
      <c r="Z8" s="314" t="s">
        <v>51</v>
      </c>
      <c r="AA8" s="315" t="s">
        <v>2</v>
      </c>
      <c r="AB8" s="314" t="s">
        <v>3</v>
      </c>
      <c r="AC8" s="314" t="s">
        <v>1098</v>
      </c>
      <c r="AD8" s="314" t="s">
        <v>52</v>
      </c>
      <c r="AE8" s="303"/>
      <c r="AF8" s="303"/>
      <c r="AG8" s="311"/>
      <c r="AH8" s="311"/>
      <c r="AI8" s="311"/>
      <c r="AJ8" s="311"/>
      <c r="AK8" s="311"/>
      <c r="AL8" s="311"/>
      <c r="AM8" s="311"/>
      <c r="AN8" s="311"/>
      <c r="AO8" s="311"/>
      <c r="AP8" s="311"/>
      <c r="AQ8" s="311"/>
      <c r="AR8" s="311"/>
      <c r="AS8" s="311"/>
      <c r="AT8" s="311"/>
      <c r="AU8" s="311"/>
      <c r="AV8" s="311"/>
      <c r="AW8" s="311"/>
      <c r="AX8" s="311"/>
      <c r="AY8" s="311"/>
      <c r="AZ8" s="311"/>
      <c r="BA8" s="311"/>
      <c r="BB8" s="311"/>
      <c r="BC8" s="311"/>
      <c r="BD8" s="311"/>
      <c r="BE8" s="311"/>
      <c r="BF8" s="311"/>
      <c r="BG8" s="311"/>
      <c r="BH8" s="311"/>
      <c r="BI8" s="311"/>
      <c r="BJ8" s="311"/>
      <c r="BK8" s="311"/>
      <c r="BL8" s="311"/>
      <c r="BM8" s="311"/>
      <c r="BN8" s="311"/>
      <c r="BO8" s="311"/>
    </row>
    <row r="9" spans="1:82" s="117" customFormat="1" ht="178.5" x14ac:dyDescent="0.2">
      <c r="A9" s="355" t="s">
        <v>1235</v>
      </c>
      <c r="B9" s="356" t="s">
        <v>1236</v>
      </c>
      <c r="C9" s="356" t="s">
        <v>1237</v>
      </c>
      <c r="D9" s="356" t="s">
        <v>1238</v>
      </c>
      <c r="E9" s="356" t="s">
        <v>1239</v>
      </c>
      <c r="F9" s="357">
        <v>1</v>
      </c>
      <c r="G9" s="357"/>
      <c r="H9" s="357"/>
      <c r="I9" s="357"/>
      <c r="J9" s="357">
        <v>1</v>
      </c>
      <c r="K9" s="357"/>
      <c r="L9" s="357"/>
      <c r="M9" s="357"/>
      <c r="N9" s="357">
        <v>1</v>
      </c>
      <c r="O9" s="357"/>
      <c r="P9" s="357"/>
      <c r="Q9" s="357"/>
      <c r="R9" s="358">
        <f>SUM(F9:Q9)</f>
        <v>3</v>
      </c>
      <c r="S9" s="356" t="s">
        <v>1123</v>
      </c>
      <c r="T9" s="356" t="s">
        <v>1124</v>
      </c>
      <c r="U9" s="356"/>
      <c r="V9" s="356" t="s">
        <v>1240</v>
      </c>
      <c r="W9" s="356"/>
      <c r="X9" s="305" t="s">
        <v>1225</v>
      </c>
      <c r="Y9" s="305" t="s">
        <v>1093</v>
      </c>
      <c r="Z9" s="304">
        <v>4</v>
      </c>
      <c r="AA9" s="306">
        <v>0.47</v>
      </c>
      <c r="AB9" s="307">
        <v>1.88</v>
      </c>
      <c r="AC9" s="308" t="s">
        <v>801</v>
      </c>
      <c r="AD9" s="305" t="s">
        <v>35</v>
      </c>
      <c r="AE9" s="317"/>
      <c r="AF9" s="317"/>
      <c r="AG9" s="312"/>
      <c r="AH9" s="312"/>
      <c r="AI9" s="312"/>
      <c r="AJ9" s="312"/>
      <c r="AK9" s="312"/>
      <c r="AL9" s="312"/>
      <c r="AM9" s="312"/>
      <c r="AN9" s="312"/>
      <c r="AO9" s="312"/>
      <c r="AP9" s="312"/>
      <c r="AQ9" s="312"/>
      <c r="AR9" s="312"/>
      <c r="AS9" s="312"/>
      <c r="AT9" s="312"/>
      <c r="AU9" s="312"/>
      <c r="AV9" s="312"/>
      <c r="AW9" s="312"/>
      <c r="AX9" s="312"/>
      <c r="AY9" s="312"/>
      <c r="AZ9" s="312"/>
      <c r="BA9" s="312"/>
      <c r="BB9" s="312"/>
      <c r="BC9" s="312"/>
      <c r="BD9" s="312"/>
      <c r="BE9" s="312"/>
      <c r="BF9" s="312"/>
      <c r="BG9" s="312"/>
      <c r="BH9" s="312"/>
      <c r="BI9" s="312"/>
      <c r="BJ9" s="312"/>
      <c r="BK9" s="312"/>
      <c r="BL9" s="312"/>
      <c r="BM9" s="312"/>
      <c r="BN9" s="312"/>
      <c r="BO9" s="312"/>
    </row>
    <row r="10" spans="1:82" s="117" customFormat="1" ht="178.5" x14ac:dyDescent="0.2">
      <c r="A10" s="355" t="s">
        <v>1235</v>
      </c>
      <c r="B10" s="356" t="s">
        <v>1236</v>
      </c>
      <c r="C10" s="359" t="s">
        <v>1237</v>
      </c>
      <c r="D10" s="356" t="s">
        <v>1241</v>
      </c>
      <c r="E10" s="359" t="s">
        <v>1242</v>
      </c>
      <c r="F10" s="360"/>
      <c r="G10" s="360"/>
      <c r="H10" s="360"/>
      <c r="I10" s="360"/>
      <c r="J10" s="361">
        <v>1</v>
      </c>
      <c r="K10" s="360"/>
      <c r="L10" s="360"/>
      <c r="M10" s="360"/>
      <c r="N10" s="360"/>
      <c r="O10" s="360"/>
      <c r="P10" s="360"/>
      <c r="Q10" s="360"/>
      <c r="R10" s="358">
        <f t="shared" ref="R10:R73" si="0">SUM(F10:Q10)</f>
        <v>1</v>
      </c>
      <c r="S10" s="359" t="s">
        <v>1243</v>
      </c>
      <c r="T10" s="356" t="s">
        <v>1124</v>
      </c>
      <c r="U10" s="356"/>
      <c r="V10" s="359" t="s">
        <v>1244</v>
      </c>
      <c r="W10" s="359"/>
      <c r="X10" s="305" t="s">
        <v>1225</v>
      </c>
      <c r="Y10" s="305" t="s">
        <v>1093</v>
      </c>
      <c r="Z10" s="304">
        <v>3</v>
      </c>
      <c r="AA10" s="306">
        <v>0.47</v>
      </c>
      <c r="AB10" s="307">
        <v>1.41</v>
      </c>
      <c r="AC10" s="308" t="s">
        <v>801</v>
      </c>
      <c r="AD10" s="305" t="s">
        <v>35</v>
      </c>
      <c r="AE10" s="317"/>
      <c r="AF10" s="317"/>
      <c r="AG10" s="312"/>
      <c r="AH10" s="312"/>
      <c r="AI10" s="312"/>
      <c r="AJ10" s="312"/>
      <c r="AK10" s="312"/>
      <c r="AL10" s="312"/>
      <c r="AM10" s="312"/>
      <c r="AN10" s="312"/>
      <c r="AO10" s="312"/>
      <c r="AP10" s="312"/>
      <c r="AQ10" s="312"/>
      <c r="AR10" s="312"/>
      <c r="AS10" s="312"/>
      <c r="AT10" s="312"/>
      <c r="AU10" s="312"/>
      <c r="AV10" s="312"/>
      <c r="AW10" s="312"/>
      <c r="AX10" s="312"/>
      <c r="AY10" s="312"/>
      <c r="AZ10" s="312"/>
      <c r="BA10" s="312"/>
      <c r="BB10" s="312"/>
      <c r="BC10" s="312"/>
      <c r="BD10" s="312"/>
      <c r="BE10" s="312"/>
      <c r="BF10" s="312"/>
      <c r="BG10" s="312"/>
      <c r="BH10" s="312"/>
      <c r="BI10" s="312"/>
      <c r="BJ10" s="312"/>
      <c r="BK10" s="312"/>
      <c r="BL10" s="312"/>
      <c r="BM10" s="312"/>
      <c r="BN10" s="312"/>
      <c r="BO10" s="312"/>
    </row>
    <row r="11" spans="1:82" s="117" customFormat="1" ht="178.5" x14ac:dyDescent="0.2">
      <c r="A11" s="355" t="s">
        <v>1235</v>
      </c>
      <c r="B11" s="356" t="s">
        <v>1236</v>
      </c>
      <c r="C11" s="356" t="s">
        <v>1245</v>
      </c>
      <c r="D11" s="356" t="s">
        <v>1246</v>
      </c>
      <c r="E11" s="356" t="s">
        <v>1247</v>
      </c>
      <c r="F11" s="357"/>
      <c r="G11" s="357"/>
      <c r="H11" s="357">
        <v>1</v>
      </c>
      <c r="I11" s="357"/>
      <c r="J11" s="357"/>
      <c r="K11" s="357"/>
      <c r="L11" s="357">
        <v>1</v>
      </c>
      <c r="M11" s="357"/>
      <c r="N11" s="357"/>
      <c r="O11" s="357"/>
      <c r="P11" s="357">
        <v>1</v>
      </c>
      <c r="Q11" s="357"/>
      <c r="R11" s="358">
        <f t="shared" si="0"/>
        <v>3</v>
      </c>
      <c r="S11" s="356" t="s">
        <v>1248</v>
      </c>
      <c r="T11" s="356" t="s">
        <v>1126</v>
      </c>
      <c r="U11" s="356"/>
      <c r="V11" s="356" t="s">
        <v>1249</v>
      </c>
      <c r="W11" s="356"/>
      <c r="X11" s="305" t="s">
        <v>1225</v>
      </c>
      <c r="Y11" s="305" t="s">
        <v>1093</v>
      </c>
      <c r="Z11" s="304">
        <v>2</v>
      </c>
      <c r="AA11" s="306">
        <v>0.47</v>
      </c>
      <c r="AB11" s="307">
        <v>0.94</v>
      </c>
      <c r="AC11" s="308" t="s">
        <v>801</v>
      </c>
      <c r="AD11" s="305" t="s">
        <v>35</v>
      </c>
      <c r="AE11" s="317"/>
      <c r="AF11" s="317"/>
      <c r="AG11" s="312"/>
      <c r="AH11" s="312"/>
      <c r="AI11" s="312"/>
      <c r="AJ11" s="312"/>
      <c r="AK11" s="312"/>
      <c r="AL11" s="312"/>
      <c r="AM11" s="312"/>
      <c r="AN11" s="312"/>
      <c r="AO11" s="312"/>
      <c r="AP11" s="312"/>
      <c r="AQ11" s="312"/>
      <c r="AR11" s="312"/>
      <c r="AS11" s="312"/>
      <c r="AT11" s="312"/>
      <c r="AU11" s="312"/>
      <c r="AV11" s="312"/>
      <c r="AW11" s="312"/>
      <c r="AX11" s="312"/>
      <c r="AY11" s="312"/>
      <c r="AZ11" s="312"/>
      <c r="BA11" s="312"/>
      <c r="BB11" s="312"/>
      <c r="BC11" s="312"/>
      <c r="BD11" s="312"/>
      <c r="BE11" s="312"/>
      <c r="BF11" s="312"/>
      <c r="BG11" s="312"/>
      <c r="BH11" s="312"/>
      <c r="BI11" s="312"/>
      <c r="BJ11" s="312"/>
      <c r="BK11" s="312"/>
      <c r="BL11" s="312"/>
      <c r="BM11" s="312"/>
      <c r="BN11" s="312"/>
      <c r="BO11" s="312"/>
    </row>
    <row r="12" spans="1:82" s="117" customFormat="1" ht="178.5" x14ac:dyDescent="0.2">
      <c r="A12" s="355" t="s">
        <v>1235</v>
      </c>
      <c r="B12" s="356" t="s">
        <v>1236</v>
      </c>
      <c r="C12" s="356" t="s">
        <v>1250</v>
      </c>
      <c r="D12" s="356" t="s">
        <v>1251</v>
      </c>
      <c r="E12" s="356" t="s">
        <v>1252</v>
      </c>
      <c r="F12" s="357">
        <v>1</v>
      </c>
      <c r="G12" s="357"/>
      <c r="H12" s="357"/>
      <c r="I12" s="357">
        <v>1</v>
      </c>
      <c r="J12" s="357"/>
      <c r="K12" s="357"/>
      <c r="L12" s="357">
        <v>1</v>
      </c>
      <c r="M12" s="357"/>
      <c r="N12" s="357"/>
      <c r="O12" s="357">
        <v>1</v>
      </c>
      <c r="P12" s="357"/>
      <c r="Q12" s="357"/>
      <c r="R12" s="358">
        <f t="shared" si="0"/>
        <v>4</v>
      </c>
      <c r="S12" s="356" t="s">
        <v>1253</v>
      </c>
      <c r="T12" s="356"/>
      <c r="U12" s="356"/>
      <c r="V12" s="356" t="s">
        <v>1240</v>
      </c>
      <c r="W12" s="356" t="s">
        <v>1253</v>
      </c>
      <c r="X12" s="305" t="s">
        <v>1225</v>
      </c>
      <c r="Y12" s="305" t="s">
        <v>1093</v>
      </c>
      <c r="Z12" s="304">
        <v>3</v>
      </c>
      <c r="AA12" s="306">
        <v>0.47</v>
      </c>
      <c r="AB12" s="307">
        <v>1.41</v>
      </c>
      <c r="AC12" s="308" t="s">
        <v>801</v>
      </c>
      <c r="AD12" s="305" t="s">
        <v>35</v>
      </c>
      <c r="AE12" s="317"/>
      <c r="AF12" s="317"/>
      <c r="AG12" s="312"/>
      <c r="AH12" s="312"/>
      <c r="AI12" s="312"/>
      <c r="AJ12" s="312"/>
      <c r="AK12" s="312"/>
      <c r="AL12" s="312"/>
      <c r="AM12" s="312"/>
      <c r="AN12" s="312"/>
      <c r="AO12" s="312"/>
      <c r="AP12" s="312"/>
      <c r="AQ12" s="312"/>
      <c r="AR12" s="312"/>
      <c r="AS12" s="312"/>
      <c r="AT12" s="312"/>
      <c r="AU12" s="312"/>
      <c r="AV12" s="312"/>
      <c r="AW12" s="312"/>
      <c r="AX12" s="312"/>
      <c r="AY12" s="312"/>
      <c r="AZ12" s="312"/>
      <c r="BA12" s="312"/>
      <c r="BB12" s="312"/>
      <c r="BC12" s="312"/>
      <c r="BD12" s="312"/>
      <c r="BE12" s="312"/>
      <c r="BF12" s="312"/>
      <c r="BG12" s="312"/>
      <c r="BH12" s="312"/>
      <c r="BI12" s="312"/>
      <c r="BJ12" s="312"/>
      <c r="BK12" s="312"/>
      <c r="BL12" s="312"/>
      <c r="BM12" s="312"/>
      <c r="BN12" s="312"/>
      <c r="BO12" s="312"/>
    </row>
    <row r="13" spans="1:82" s="117" customFormat="1" ht="114.75" x14ac:dyDescent="0.2">
      <c r="A13" s="355" t="s">
        <v>1235</v>
      </c>
      <c r="B13" s="356" t="s">
        <v>1254</v>
      </c>
      <c r="C13" s="359" t="s">
        <v>1255</v>
      </c>
      <c r="D13" s="359" t="s">
        <v>1256</v>
      </c>
      <c r="E13" s="359" t="s">
        <v>1257</v>
      </c>
      <c r="F13" s="360">
        <v>1</v>
      </c>
      <c r="G13" s="360">
        <v>1</v>
      </c>
      <c r="H13" s="360">
        <v>1</v>
      </c>
      <c r="I13" s="360">
        <v>1</v>
      </c>
      <c r="J13" s="360">
        <v>1</v>
      </c>
      <c r="K13" s="360">
        <v>1</v>
      </c>
      <c r="L13" s="360">
        <v>1</v>
      </c>
      <c r="M13" s="360">
        <v>1</v>
      </c>
      <c r="N13" s="360">
        <v>1</v>
      </c>
      <c r="O13" s="360">
        <v>1</v>
      </c>
      <c r="P13" s="360">
        <v>1</v>
      </c>
      <c r="Q13" s="361">
        <v>1</v>
      </c>
      <c r="R13" s="358">
        <f t="shared" si="0"/>
        <v>12</v>
      </c>
      <c r="S13" s="356" t="s">
        <v>1258</v>
      </c>
      <c r="T13" s="356"/>
      <c r="U13" s="356"/>
      <c r="V13" s="359" t="s">
        <v>1223</v>
      </c>
      <c r="W13" s="359"/>
      <c r="X13" s="305" t="s">
        <v>1226</v>
      </c>
      <c r="Y13" s="305" t="s">
        <v>1093</v>
      </c>
      <c r="Z13" s="304">
        <v>4</v>
      </c>
      <c r="AA13" s="306">
        <v>10</v>
      </c>
      <c r="AB13" s="307">
        <v>40</v>
      </c>
      <c r="AC13" s="308" t="s">
        <v>1229</v>
      </c>
      <c r="AD13" s="305" t="s">
        <v>35</v>
      </c>
      <c r="AE13" s="317"/>
      <c r="AF13" s="317"/>
      <c r="AG13" s="312"/>
      <c r="AH13" s="312"/>
      <c r="AI13" s="312"/>
      <c r="AJ13" s="312"/>
      <c r="AK13" s="312"/>
      <c r="AL13" s="312"/>
      <c r="AM13" s="312"/>
      <c r="AN13" s="312"/>
      <c r="AO13" s="312"/>
      <c r="AP13" s="312"/>
      <c r="AQ13" s="312"/>
      <c r="AR13" s="312"/>
      <c r="AS13" s="312"/>
      <c r="AT13" s="312"/>
      <c r="AU13" s="312"/>
      <c r="AV13" s="312"/>
      <c r="AW13" s="312"/>
      <c r="AX13" s="312"/>
      <c r="AY13" s="312"/>
      <c r="AZ13" s="312"/>
      <c r="BA13" s="312"/>
      <c r="BB13" s="312"/>
      <c r="BC13" s="312"/>
      <c r="BD13" s="312"/>
      <c r="BE13" s="312"/>
      <c r="BF13" s="312"/>
      <c r="BG13" s="312"/>
      <c r="BH13" s="312"/>
      <c r="BI13" s="312"/>
      <c r="BJ13" s="312"/>
      <c r="BK13" s="312"/>
      <c r="BL13" s="312"/>
      <c r="BM13" s="312"/>
      <c r="BN13" s="312"/>
      <c r="BO13" s="312"/>
    </row>
    <row r="14" spans="1:82" s="117" customFormat="1" ht="114.75" x14ac:dyDescent="0.2">
      <c r="A14" s="355" t="s">
        <v>1235</v>
      </c>
      <c r="B14" s="356" t="s">
        <v>1254</v>
      </c>
      <c r="C14" s="359" t="s">
        <v>1259</v>
      </c>
      <c r="D14" s="359" t="s">
        <v>1260</v>
      </c>
      <c r="E14" s="359" t="s">
        <v>1261</v>
      </c>
      <c r="F14" s="360"/>
      <c r="G14" s="360"/>
      <c r="H14" s="360">
        <v>1</v>
      </c>
      <c r="I14" s="360"/>
      <c r="J14" s="360"/>
      <c r="K14" s="360"/>
      <c r="L14" s="360"/>
      <c r="M14" s="360"/>
      <c r="N14" s="360"/>
      <c r="O14" s="360">
        <v>1</v>
      </c>
      <c r="P14" s="360"/>
      <c r="Q14" s="360"/>
      <c r="R14" s="358">
        <f t="shared" si="0"/>
        <v>2</v>
      </c>
      <c r="S14" s="356" t="s">
        <v>1185</v>
      </c>
      <c r="T14" s="356"/>
      <c r="U14" s="356"/>
      <c r="V14" s="359" t="s">
        <v>1222</v>
      </c>
      <c r="W14" s="359"/>
      <c r="X14" s="305" t="s">
        <v>1225</v>
      </c>
      <c r="Y14" s="305" t="s">
        <v>1093</v>
      </c>
      <c r="Z14" s="304">
        <v>6</v>
      </c>
      <c r="AA14" s="306">
        <v>0.47</v>
      </c>
      <c r="AB14" s="307">
        <v>2.82</v>
      </c>
      <c r="AC14" s="308" t="s">
        <v>801</v>
      </c>
      <c r="AD14" s="305" t="s">
        <v>35</v>
      </c>
      <c r="AE14" s="317"/>
      <c r="AF14" s="317"/>
      <c r="AG14" s="312"/>
      <c r="AH14" s="312"/>
      <c r="AI14" s="312"/>
      <c r="AJ14" s="312"/>
      <c r="AK14" s="312"/>
      <c r="AL14" s="312"/>
      <c r="AM14" s="312"/>
      <c r="AN14" s="312"/>
      <c r="AO14" s="312"/>
      <c r="AP14" s="312"/>
      <c r="AQ14" s="312"/>
      <c r="AR14" s="312"/>
      <c r="AS14" s="312"/>
      <c r="AT14" s="312"/>
      <c r="AU14" s="312"/>
      <c r="AV14" s="312"/>
      <c r="AW14" s="312"/>
      <c r="AX14" s="312"/>
      <c r="AY14" s="312"/>
      <c r="AZ14" s="312"/>
      <c r="BA14" s="312"/>
      <c r="BB14" s="312"/>
      <c r="BC14" s="312"/>
      <c r="BD14" s="312"/>
      <c r="BE14" s="312"/>
      <c r="BF14" s="312"/>
      <c r="BG14" s="312"/>
      <c r="BH14" s="312"/>
      <c r="BI14" s="312"/>
      <c r="BJ14" s="312"/>
      <c r="BK14" s="312"/>
      <c r="BL14" s="312"/>
      <c r="BM14" s="312"/>
      <c r="BN14" s="312"/>
      <c r="BO14" s="312"/>
    </row>
    <row r="15" spans="1:82" s="117" customFormat="1" ht="114.75" x14ac:dyDescent="0.2">
      <c r="A15" s="355" t="s">
        <v>1235</v>
      </c>
      <c r="B15" s="356" t="s">
        <v>1254</v>
      </c>
      <c r="C15" s="356" t="s">
        <v>1259</v>
      </c>
      <c r="D15" s="356" t="s">
        <v>1262</v>
      </c>
      <c r="E15" s="356" t="s">
        <v>1263</v>
      </c>
      <c r="F15" s="357">
        <v>1</v>
      </c>
      <c r="G15" s="357">
        <v>1</v>
      </c>
      <c r="H15" s="357">
        <v>1</v>
      </c>
      <c r="I15" s="357">
        <v>1</v>
      </c>
      <c r="J15" s="357">
        <v>1</v>
      </c>
      <c r="K15" s="357">
        <v>1</v>
      </c>
      <c r="L15" s="357">
        <v>1</v>
      </c>
      <c r="M15" s="357">
        <v>1</v>
      </c>
      <c r="N15" s="357">
        <v>1</v>
      </c>
      <c r="O15" s="357">
        <v>1</v>
      </c>
      <c r="P15" s="357">
        <v>1</v>
      </c>
      <c r="Q15" s="362">
        <v>1</v>
      </c>
      <c r="R15" s="358">
        <f t="shared" si="0"/>
        <v>12</v>
      </c>
      <c r="S15" s="356" t="s">
        <v>1132</v>
      </c>
      <c r="T15" s="356"/>
      <c r="U15" s="356"/>
      <c r="V15" s="356" t="s">
        <v>1264</v>
      </c>
      <c r="W15" s="356"/>
      <c r="X15" s="305" t="s">
        <v>1225</v>
      </c>
      <c r="Y15" s="305" t="s">
        <v>1093</v>
      </c>
      <c r="Z15" s="304">
        <v>3</v>
      </c>
      <c r="AA15" s="306">
        <v>0.47</v>
      </c>
      <c r="AB15" s="307">
        <v>1.41</v>
      </c>
      <c r="AC15" s="308" t="s">
        <v>801</v>
      </c>
      <c r="AD15" s="305" t="s">
        <v>35</v>
      </c>
      <c r="AE15" s="317"/>
      <c r="AF15" s="317"/>
      <c r="AG15" s="312"/>
      <c r="AH15" s="312"/>
      <c r="AI15" s="312"/>
      <c r="AJ15" s="312"/>
      <c r="AK15" s="312"/>
      <c r="AL15" s="312"/>
      <c r="AM15" s="312"/>
      <c r="AN15" s="312"/>
      <c r="AO15" s="312"/>
      <c r="AP15" s="312"/>
      <c r="AQ15" s="312"/>
      <c r="AR15" s="312"/>
      <c r="AS15" s="312"/>
      <c r="AT15" s="312"/>
      <c r="AU15" s="312"/>
      <c r="AV15" s="312"/>
      <c r="AW15" s="312"/>
      <c r="AX15" s="312"/>
      <c r="AY15" s="312"/>
      <c r="AZ15" s="312"/>
      <c r="BA15" s="312"/>
      <c r="BB15" s="312"/>
      <c r="BC15" s="312"/>
      <c r="BD15" s="312"/>
      <c r="BE15" s="312"/>
      <c r="BF15" s="312"/>
      <c r="BG15" s="312"/>
      <c r="BH15" s="312"/>
      <c r="BI15" s="312"/>
      <c r="BJ15" s="312"/>
      <c r="BK15" s="312"/>
      <c r="BL15" s="312"/>
      <c r="BM15" s="312"/>
      <c r="BN15" s="312"/>
      <c r="BO15" s="312"/>
    </row>
    <row r="16" spans="1:82" s="117" customFormat="1" ht="114.75" x14ac:dyDescent="0.2">
      <c r="A16" s="355" t="s">
        <v>1235</v>
      </c>
      <c r="B16" s="356" t="s">
        <v>1254</v>
      </c>
      <c r="C16" s="359" t="s">
        <v>1259</v>
      </c>
      <c r="D16" s="359" t="s">
        <v>1265</v>
      </c>
      <c r="E16" s="359" t="s">
        <v>1266</v>
      </c>
      <c r="F16" s="360"/>
      <c r="G16" s="360"/>
      <c r="H16" s="360">
        <v>1</v>
      </c>
      <c r="I16" s="360"/>
      <c r="J16" s="360"/>
      <c r="K16" s="360">
        <v>1</v>
      </c>
      <c r="L16" s="360"/>
      <c r="M16" s="360"/>
      <c r="N16" s="360">
        <v>1</v>
      </c>
      <c r="O16" s="360"/>
      <c r="P16" s="360"/>
      <c r="Q16" s="361">
        <v>1</v>
      </c>
      <c r="R16" s="358">
        <f t="shared" si="0"/>
        <v>4</v>
      </c>
      <c r="S16" s="356" t="s">
        <v>1267</v>
      </c>
      <c r="T16" s="356" t="s">
        <v>1123</v>
      </c>
      <c r="U16" s="356"/>
      <c r="V16" s="359" t="s">
        <v>1222</v>
      </c>
      <c r="W16" s="359"/>
      <c r="X16" s="305" t="s">
        <v>1225</v>
      </c>
      <c r="Y16" s="305" t="s">
        <v>1093</v>
      </c>
      <c r="Z16" s="304">
        <v>3</v>
      </c>
      <c r="AA16" s="306">
        <v>0.47</v>
      </c>
      <c r="AB16" s="307">
        <v>1.41</v>
      </c>
      <c r="AC16" s="308" t="s">
        <v>801</v>
      </c>
      <c r="AD16" s="305" t="s">
        <v>35</v>
      </c>
      <c r="AE16" s="317"/>
      <c r="AF16" s="317"/>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D16" s="312"/>
      <c r="BE16" s="312"/>
      <c r="BF16" s="312"/>
      <c r="BG16" s="312"/>
      <c r="BH16" s="312"/>
      <c r="BI16" s="312"/>
      <c r="BJ16" s="312"/>
      <c r="BK16" s="312"/>
      <c r="BL16" s="312"/>
      <c r="BM16" s="312"/>
      <c r="BN16" s="312"/>
      <c r="BO16" s="312"/>
    </row>
    <row r="17" spans="1:67" s="117" customFormat="1" ht="114.75" x14ac:dyDescent="0.2">
      <c r="A17" s="355" t="s">
        <v>1235</v>
      </c>
      <c r="B17" s="356" t="s">
        <v>1254</v>
      </c>
      <c r="C17" s="356" t="s">
        <v>1259</v>
      </c>
      <c r="D17" s="356" t="s">
        <v>1268</v>
      </c>
      <c r="E17" s="356" t="s">
        <v>1269</v>
      </c>
      <c r="F17" s="357"/>
      <c r="G17" s="357"/>
      <c r="H17" s="357">
        <v>1</v>
      </c>
      <c r="I17" s="357"/>
      <c r="J17" s="357"/>
      <c r="K17" s="357">
        <v>1</v>
      </c>
      <c r="L17" s="357"/>
      <c r="M17" s="357"/>
      <c r="N17" s="357">
        <v>1</v>
      </c>
      <c r="O17" s="357"/>
      <c r="P17" s="357"/>
      <c r="Q17" s="362">
        <v>1</v>
      </c>
      <c r="R17" s="358">
        <f t="shared" si="0"/>
        <v>4</v>
      </c>
      <c r="S17" s="356" t="s">
        <v>1132</v>
      </c>
      <c r="T17" s="356"/>
      <c r="U17" s="356"/>
      <c r="V17" s="356" t="s">
        <v>1270</v>
      </c>
      <c r="W17" s="356" t="s">
        <v>1271</v>
      </c>
      <c r="X17" s="305" t="s">
        <v>1225</v>
      </c>
      <c r="Y17" s="305" t="s">
        <v>1093</v>
      </c>
      <c r="Z17" s="304">
        <v>3</v>
      </c>
      <c r="AA17" s="306">
        <v>0.47</v>
      </c>
      <c r="AB17" s="307">
        <v>1.41</v>
      </c>
      <c r="AC17" s="308" t="s">
        <v>801</v>
      </c>
      <c r="AD17" s="305" t="s">
        <v>35</v>
      </c>
      <c r="AE17" s="317"/>
      <c r="AF17" s="317"/>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D17" s="312"/>
      <c r="BE17" s="312"/>
      <c r="BF17" s="312"/>
      <c r="BG17" s="312"/>
      <c r="BH17" s="312"/>
      <c r="BI17" s="312"/>
      <c r="BJ17" s="312"/>
      <c r="BK17" s="312"/>
      <c r="BL17" s="312"/>
      <c r="BM17" s="312"/>
      <c r="BN17" s="312"/>
      <c r="BO17" s="312"/>
    </row>
    <row r="18" spans="1:67" s="117" customFormat="1" ht="114.75" x14ac:dyDescent="0.2">
      <c r="A18" s="355" t="s">
        <v>1235</v>
      </c>
      <c r="B18" s="356" t="s">
        <v>1254</v>
      </c>
      <c r="C18" s="359" t="s">
        <v>1259</v>
      </c>
      <c r="D18" s="359" t="s">
        <v>1272</v>
      </c>
      <c r="E18" s="359" t="s">
        <v>1273</v>
      </c>
      <c r="F18" s="360"/>
      <c r="G18" s="360"/>
      <c r="H18" s="360">
        <v>1</v>
      </c>
      <c r="I18" s="360"/>
      <c r="J18" s="360"/>
      <c r="K18" s="360">
        <v>1</v>
      </c>
      <c r="L18" s="360"/>
      <c r="M18" s="360"/>
      <c r="N18" s="360">
        <v>1</v>
      </c>
      <c r="O18" s="360"/>
      <c r="P18" s="360"/>
      <c r="Q18" s="361">
        <v>1</v>
      </c>
      <c r="R18" s="358">
        <f t="shared" si="0"/>
        <v>4</v>
      </c>
      <c r="S18" s="356" t="s">
        <v>1132</v>
      </c>
      <c r="T18" s="356"/>
      <c r="U18" s="356"/>
      <c r="V18" s="359" t="s">
        <v>1196</v>
      </c>
      <c r="W18" s="359" t="s">
        <v>1274</v>
      </c>
      <c r="X18" s="305" t="s">
        <v>1225</v>
      </c>
      <c r="Y18" s="305" t="s">
        <v>1093</v>
      </c>
      <c r="Z18" s="304">
        <v>3</v>
      </c>
      <c r="AA18" s="306">
        <v>0.47</v>
      </c>
      <c r="AB18" s="307">
        <v>1.41</v>
      </c>
      <c r="AC18" s="308" t="s">
        <v>801</v>
      </c>
      <c r="AD18" s="305" t="s">
        <v>35</v>
      </c>
      <c r="AE18" s="317"/>
      <c r="AF18" s="317"/>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D18" s="312"/>
      <c r="BE18" s="312"/>
      <c r="BF18" s="312"/>
      <c r="BG18" s="312"/>
      <c r="BH18" s="312"/>
      <c r="BI18" s="312"/>
      <c r="BJ18" s="312"/>
      <c r="BK18" s="312"/>
      <c r="BL18" s="312"/>
      <c r="BM18" s="312"/>
      <c r="BN18" s="312"/>
      <c r="BO18" s="312"/>
    </row>
    <row r="19" spans="1:67" s="117" customFormat="1" ht="114.75" x14ac:dyDescent="0.2">
      <c r="A19" s="355" t="s">
        <v>1235</v>
      </c>
      <c r="B19" s="356" t="s">
        <v>1254</v>
      </c>
      <c r="C19" s="359" t="s">
        <v>1259</v>
      </c>
      <c r="D19" s="359" t="s">
        <v>1275</v>
      </c>
      <c r="E19" s="359" t="s">
        <v>1276</v>
      </c>
      <c r="F19" s="360"/>
      <c r="G19" s="360"/>
      <c r="H19" s="360">
        <v>1</v>
      </c>
      <c r="I19" s="360"/>
      <c r="J19" s="360"/>
      <c r="K19" s="360">
        <v>1</v>
      </c>
      <c r="L19" s="360"/>
      <c r="M19" s="360"/>
      <c r="N19" s="360">
        <v>1</v>
      </c>
      <c r="O19" s="360"/>
      <c r="P19" s="360"/>
      <c r="Q19" s="361">
        <v>1</v>
      </c>
      <c r="R19" s="358">
        <f t="shared" si="0"/>
        <v>4</v>
      </c>
      <c r="S19" s="356" t="s">
        <v>1127</v>
      </c>
      <c r="T19" s="356" t="s">
        <v>1123</v>
      </c>
      <c r="U19" s="356"/>
      <c r="V19" s="359" t="s">
        <v>1224</v>
      </c>
      <c r="W19" s="359" t="s">
        <v>1271</v>
      </c>
      <c r="X19" s="305" t="s">
        <v>1225</v>
      </c>
      <c r="Y19" s="305" t="s">
        <v>1093</v>
      </c>
      <c r="Z19" s="304">
        <v>3</v>
      </c>
      <c r="AA19" s="306">
        <v>0.47</v>
      </c>
      <c r="AB19" s="307">
        <v>1.41</v>
      </c>
      <c r="AC19" s="308" t="s">
        <v>801</v>
      </c>
      <c r="AD19" s="305" t="s">
        <v>35</v>
      </c>
      <c r="AE19" s="317"/>
      <c r="AF19" s="317"/>
      <c r="AG19" s="312"/>
      <c r="AH19" s="312"/>
      <c r="AI19" s="312"/>
      <c r="AJ19" s="312"/>
      <c r="AK19" s="312"/>
      <c r="AL19" s="312"/>
      <c r="AM19" s="312"/>
      <c r="AN19" s="312"/>
      <c r="AO19" s="312"/>
      <c r="AP19" s="312"/>
      <c r="AQ19" s="312"/>
      <c r="AR19" s="312"/>
      <c r="AS19" s="312"/>
      <c r="AT19" s="312"/>
      <c r="AU19" s="312"/>
      <c r="AV19" s="312"/>
      <c r="AW19" s="312"/>
      <c r="AX19" s="312"/>
      <c r="AY19" s="312"/>
      <c r="AZ19" s="312"/>
      <c r="BA19" s="312"/>
      <c r="BB19" s="312"/>
      <c r="BC19" s="312"/>
      <c r="BD19" s="312"/>
      <c r="BE19" s="312"/>
      <c r="BF19" s="312"/>
      <c r="BG19" s="312"/>
      <c r="BH19" s="312"/>
      <c r="BI19" s="312"/>
      <c r="BJ19" s="312"/>
      <c r="BK19" s="312"/>
      <c r="BL19" s="312"/>
      <c r="BM19" s="312"/>
      <c r="BN19" s="312"/>
      <c r="BO19" s="312"/>
    </row>
    <row r="20" spans="1:67" s="117" customFormat="1" ht="114.75" x14ac:dyDescent="0.2">
      <c r="A20" s="363" t="s">
        <v>1235</v>
      </c>
      <c r="B20" s="356" t="s">
        <v>1254</v>
      </c>
      <c r="C20" s="356" t="s">
        <v>1259</v>
      </c>
      <c r="D20" s="356" t="s">
        <v>1277</v>
      </c>
      <c r="E20" s="364" t="s">
        <v>1278</v>
      </c>
      <c r="F20" s="357"/>
      <c r="G20" s="357"/>
      <c r="H20" s="357">
        <v>1</v>
      </c>
      <c r="I20" s="357"/>
      <c r="J20" s="357"/>
      <c r="K20" s="357">
        <v>1</v>
      </c>
      <c r="L20" s="357"/>
      <c r="M20" s="357"/>
      <c r="N20" s="357">
        <v>1</v>
      </c>
      <c r="O20" s="357"/>
      <c r="P20" s="357"/>
      <c r="Q20" s="357">
        <v>1</v>
      </c>
      <c r="R20" s="358">
        <f t="shared" si="0"/>
        <v>4</v>
      </c>
      <c r="S20" s="356" t="s">
        <v>1279</v>
      </c>
      <c r="T20" s="356" t="s">
        <v>1123</v>
      </c>
      <c r="U20" s="356"/>
      <c r="V20" s="356"/>
      <c r="W20" s="356"/>
      <c r="X20" s="305" t="s">
        <v>1225</v>
      </c>
      <c r="Y20" s="305" t="s">
        <v>1093</v>
      </c>
      <c r="Z20" s="304">
        <v>0</v>
      </c>
      <c r="AA20" s="306">
        <v>0</v>
      </c>
      <c r="AB20" s="307">
        <v>0</v>
      </c>
      <c r="AC20" s="308" t="s">
        <v>801</v>
      </c>
      <c r="AD20" s="305" t="s">
        <v>35</v>
      </c>
      <c r="AE20" s="317"/>
      <c r="AF20" s="317"/>
      <c r="AG20" s="312"/>
      <c r="AH20" s="312"/>
      <c r="AI20" s="312"/>
      <c r="AJ20" s="312"/>
      <c r="AK20" s="312"/>
      <c r="AL20" s="312"/>
      <c r="AM20" s="312"/>
      <c r="AN20" s="312"/>
      <c r="AO20" s="312"/>
      <c r="AP20" s="312"/>
      <c r="AQ20" s="312"/>
      <c r="AR20" s="312"/>
      <c r="AS20" s="312"/>
      <c r="AT20" s="312"/>
      <c r="AU20" s="312"/>
      <c r="AV20" s="312"/>
      <c r="AW20" s="312"/>
      <c r="AX20" s="312"/>
      <c r="AY20" s="312"/>
      <c r="AZ20" s="312"/>
      <c r="BA20" s="312"/>
      <c r="BB20" s="312"/>
      <c r="BC20" s="312"/>
      <c r="BD20" s="312"/>
      <c r="BE20" s="312"/>
      <c r="BF20" s="312"/>
      <c r="BG20" s="312"/>
      <c r="BH20" s="312"/>
      <c r="BI20" s="312"/>
      <c r="BJ20" s="312"/>
      <c r="BK20" s="312"/>
      <c r="BL20" s="312"/>
      <c r="BM20" s="312"/>
      <c r="BN20" s="312"/>
      <c r="BO20" s="312"/>
    </row>
    <row r="21" spans="1:67" s="117" customFormat="1" ht="114.75" x14ac:dyDescent="0.2">
      <c r="A21" s="355" t="s">
        <v>1235</v>
      </c>
      <c r="B21" s="356" t="s">
        <v>1254</v>
      </c>
      <c r="C21" s="359" t="s">
        <v>1259</v>
      </c>
      <c r="D21" s="359" t="s">
        <v>1280</v>
      </c>
      <c r="E21" s="359" t="s">
        <v>1281</v>
      </c>
      <c r="F21" s="360"/>
      <c r="G21" s="360">
        <v>1</v>
      </c>
      <c r="H21" s="360"/>
      <c r="I21" s="360"/>
      <c r="J21" s="360">
        <v>1</v>
      </c>
      <c r="K21" s="360"/>
      <c r="L21" s="360"/>
      <c r="M21" s="360">
        <v>1</v>
      </c>
      <c r="N21" s="360"/>
      <c r="O21" s="360"/>
      <c r="P21" s="360">
        <v>1</v>
      </c>
      <c r="Q21" s="360"/>
      <c r="R21" s="358">
        <f t="shared" si="0"/>
        <v>4</v>
      </c>
      <c r="S21" s="356" t="s">
        <v>1123</v>
      </c>
      <c r="T21" s="356"/>
      <c r="U21" s="356"/>
      <c r="V21" s="359" t="s">
        <v>1224</v>
      </c>
      <c r="W21" s="359" t="s">
        <v>1282</v>
      </c>
      <c r="X21" s="305" t="s">
        <v>1225</v>
      </c>
      <c r="Y21" s="305" t="s">
        <v>1093</v>
      </c>
      <c r="Z21" s="304">
        <v>2</v>
      </c>
      <c r="AA21" s="306">
        <v>0.47</v>
      </c>
      <c r="AB21" s="307">
        <v>0.94</v>
      </c>
      <c r="AC21" s="308" t="s">
        <v>801</v>
      </c>
      <c r="AD21" s="305" t="s">
        <v>35</v>
      </c>
      <c r="AE21" s="317"/>
      <c r="AF21" s="317"/>
      <c r="AG21" s="312"/>
      <c r="AH21" s="312"/>
      <c r="AI21" s="312"/>
      <c r="AJ21" s="312"/>
      <c r="AK21" s="312"/>
      <c r="AL21" s="312"/>
      <c r="AM21" s="312"/>
      <c r="AN21" s="312"/>
      <c r="AO21" s="312"/>
      <c r="AP21" s="312"/>
      <c r="AQ21" s="312"/>
      <c r="AR21" s="312"/>
      <c r="AS21" s="312"/>
      <c r="AT21" s="312"/>
      <c r="AU21" s="312"/>
      <c r="AV21" s="312"/>
      <c r="AW21" s="312"/>
      <c r="AX21" s="312"/>
      <c r="AY21" s="312"/>
      <c r="AZ21" s="312"/>
      <c r="BA21" s="312"/>
      <c r="BB21" s="312"/>
      <c r="BC21" s="312"/>
      <c r="BD21" s="312"/>
      <c r="BE21" s="312"/>
      <c r="BF21" s="312"/>
      <c r="BG21" s="312"/>
      <c r="BH21" s="312"/>
      <c r="BI21" s="312"/>
      <c r="BJ21" s="312"/>
      <c r="BK21" s="312"/>
      <c r="BL21" s="312"/>
      <c r="BM21" s="312"/>
      <c r="BN21" s="312"/>
      <c r="BO21" s="312"/>
    </row>
    <row r="22" spans="1:67" s="117" customFormat="1" ht="178.5" x14ac:dyDescent="0.2">
      <c r="A22" s="365" t="s">
        <v>1235</v>
      </c>
      <c r="B22" s="356" t="s">
        <v>1283</v>
      </c>
      <c r="C22" s="359" t="s">
        <v>1284</v>
      </c>
      <c r="D22" s="359" t="s">
        <v>1190</v>
      </c>
      <c r="E22" s="366" t="s">
        <v>1285</v>
      </c>
      <c r="F22" s="361"/>
      <c r="G22" s="361"/>
      <c r="H22" s="361">
        <v>1</v>
      </c>
      <c r="I22" s="361"/>
      <c r="J22" s="361"/>
      <c r="K22" s="361">
        <v>1</v>
      </c>
      <c r="L22" s="361"/>
      <c r="M22" s="361"/>
      <c r="N22" s="361">
        <v>1</v>
      </c>
      <c r="O22" s="361"/>
      <c r="P22" s="361"/>
      <c r="Q22" s="361">
        <v>1</v>
      </c>
      <c r="R22" s="367">
        <f t="shared" si="0"/>
        <v>4</v>
      </c>
      <c r="S22" s="368" t="s">
        <v>1123</v>
      </c>
      <c r="T22" s="368"/>
      <c r="U22" s="368"/>
      <c r="V22" s="369"/>
      <c r="W22" s="369" t="s">
        <v>1286</v>
      </c>
      <c r="X22" s="305" t="s">
        <v>1225</v>
      </c>
      <c r="Y22" s="305" t="s">
        <v>1093</v>
      </c>
      <c r="Z22" s="304">
        <v>0</v>
      </c>
      <c r="AA22" s="306">
        <v>0</v>
      </c>
      <c r="AB22" s="307">
        <v>0</v>
      </c>
      <c r="AC22" s="308" t="s">
        <v>801</v>
      </c>
      <c r="AD22" s="305" t="s">
        <v>35</v>
      </c>
      <c r="AE22" s="317"/>
      <c r="AF22" s="317"/>
      <c r="AG22" s="312"/>
      <c r="AH22" s="312"/>
      <c r="AI22" s="312"/>
      <c r="AJ22" s="312"/>
      <c r="AK22" s="312"/>
      <c r="AL22" s="312"/>
      <c r="AM22" s="312"/>
      <c r="AN22" s="312"/>
      <c r="AO22" s="312"/>
      <c r="AP22" s="312"/>
      <c r="AQ22" s="312"/>
      <c r="AR22" s="312"/>
      <c r="AS22" s="312"/>
      <c r="AT22" s="312"/>
      <c r="AU22" s="312"/>
      <c r="AV22" s="312"/>
      <c r="AW22" s="312"/>
      <c r="AX22" s="312"/>
      <c r="AY22" s="312"/>
      <c r="AZ22" s="312"/>
      <c r="BA22" s="312"/>
      <c r="BB22" s="312"/>
      <c r="BC22" s="312"/>
      <c r="BD22" s="312"/>
      <c r="BE22" s="312"/>
      <c r="BF22" s="312"/>
      <c r="BG22" s="312"/>
      <c r="BH22" s="312"/>
      <c r="BI22" s="312"/>
      <c r="BJ22" s="312"/>
      <c r="BK22" s="312"/>
      <c r="BL22" s="312"/>
      <c r="BM22" s="312"/>
      <c r="BN22" s="312"/>
      <c r="BO22" s="312"/>
    </row>
    <row r="23" spans="1:67" s="117" customFormat="1" ht="165.75" x14ac:dyDescent="0.2">
      <c r="A23" s="355" t="s">
        <v>1235</v>
      </c>
      <c r="B23" s="356" t="s">
        <v>1283</v>
      </c>
      <c r="C23" s="356" t="s">
        <v>1287</v>
      </c>
      <c r="D23" s="356" t="s">
        <v>1191</v>
      </c>
      <c r="E23" s="356" t="s">
        <v>1288</v>
      </c>
      <c r="F23" s="357">
        <v>1</v>
      </c>
      <c r="G23" s="357">
        <v>1</v>
      </c>
      <c r="H23" s="357">
        <v>1</v>
      </c>
      <c r="I23" s="357">
        <v>1</v>
      </c>
      <c r="J23" s="357">
        <v>1</v>
      </c>
      <c r="K23" s="357">
        <v>1</v>
      </c>
      <c r="L23" s="357">
        <v>1</v>
      </c>
      <c r="M23" s="357">
        <v>1</v>
      </c>
      <c r="N23" s="357">
        <v>1</v>
      </c>
      <c r="O23" s="357">
        <v>1</v>
      </c>
      <c r="P23" s="357">
        <v>1</v>
      </c>
      <c r="Q23" s="362">
        <v>1</v>
      </c>
      <c r="R23" s="358">
        <f t="shared" si="0"/>
        <v>12</v>
      </c>
      <c r="S23" s="356" t="s">
        <v>1132</v>
      </c>
      <c r="T23" s="356" t="s">
        <v>1289</v>
      </c>
      <c r="U23" s="356"/>
      <c r="V23" s="356" t="s">
        <v>1290</v>
      </c>
      <c r="W23" s="356" t="s">
        <v>1289</v>
      </c>
      <c r="X23" s="305" t="s">
        <v>1225</v>
      </c>
      <c r="Y23" s="305" t="s">
        <v>1093</v>
      </c>
      <c r="Z23" s="304">
        <v>12</v>
      </c>
      <c r="AA23" s="306">
        <v>0.47</v>
      </c>
      <c r="AB23" s="307">
        <v>5.64</v>
      </c>
      <c r="AC23" s="308" t="s">
        <v>801</v>
      </c>
      <c r="AD23" s="305" t="s">
        <v>35</v>
      </c>
      <c r="AE23" s="317"/>
      <c r="AF23" s="317"/>
      <c r="AG23" s="312"/>
      <c r="AH23" s="312"/>
      <c r="AI23" s="312"/>
      <c r="AJ23" s="312"/>
      <c r="AK23" s="312"/>
      <c r="AL23" s="312"/>
      <c r="AM23" s="312"/>
      <c r="AN23" s="312"/>
      <c r="AO23" s="312"/>
      <c r="AP23" s="312"/>
      <c r="AQ23" s="312"/>
      <c r="AR23" s="312"/>
      <c r="AS23" s="312"/>
      <c r="AT23" s="312"/>
      <c r="AU23" s="312"/>
      <c r="AV23" s="312"/>
      <c r="AW23" s="312"/>
      <c r="AX23" s="312"/>
      <c r="AY23" s="312"/>
      <c r="AZ23" s="312"/>
      <c r="BA23" s="312"/>
      <c r="BB23" s="312"/>
      <c r="BC23" s="312"/>
      <c r="BD23" s="312"/>
      <c r="BE23" s="312"/>
      <c r="BF23" s="312"/>
      <c r="BG23" s="312"/>
      <c r="BH23" s="312"/>
      <c r="BI23" s="312"/>
      <c r="BJ23" s="312"/>
      <c r="BK23" s="312"/>
      <c r="BL23" s="312"/>
      <c r="BM23" s="312"/>
      <c r="BN23" s="312"/>
      <c r="BO23" s="312"/>
    </row>
    <row r="24" spans="1:67" s="117" customFormat="1" ht="165.75" x14ac:dyDescent="0.2">
      <c r="A24" s="355" t="s">
        <v>1235</v>
      </c>
      <c r="B24" s="356" t="s">
        <v>1283</v>
      </c>
      <c r="C24" s="356" t="s">
        <v>1287</v>
      </c>
      <c r="D24" s="356" t="s">
        <v>1230</v>
      </c>
      <c r="E24" s="356" t="s">
        <v>1291</v>
      </c>
      <c r="F24" s="357"/>
      <c r="G24" s="357"/>
      <c r="H24" s="357">
        <v>1</v>
      </c>
      <c r="I24" s="357"/>
      <c r="J24" s="357"/>
      <c r="K24" s="357">
        <v>1</v>
      </c>
      <c r="L24" s="357"/>
      <c r="M24" s="357"/>
      <c r="N24" s="357">
        <v>1</v>
      </c>
      <c r="O24" s="357"/>
      <c r="P24" s="357"/>
      <c r="Q24" s="362">
        <v>1</v>
      </c>
      <c r="R24" s="358">
        <f t="shared" si="0"/>
        <v>4</v>
      </c>
      <c r="S24" s="356" t="s">
        <v>1292</v>
      </c>
      <c r="T24" s="356" t="s">
        <v>1289</v>
      </c>
      <c r="U24" s="356"/>
      <c r="V24" s="356" t="s">
        <v>1290</v>
      </c>
      <c r="W24" s="356"/>
      <c r="X24" s="305" t="s">
        <v>1225</v>
      </c>
      <c r="Y24" s="305" t="s">
        <v>1093</v>
      </c>
      <c r="Z24" s="304">
        <v>3</v>
      </c>
      <c r="AA24" s="306">
        <v>0.47</v>
      </c>
      <c r="AB24" s="307">
        <v>1.41</v>
      </c>
      <c r="AC24" s="308" t="s">
        <v>801</v>
      </c>
      <c r="AD24" s="305" t="s">
        <v>35</v>
      </c>
      <c r="AE24" s="317"/>
      <c r="AF24" s="317"/>
      <c r="AG24" s="312"/>
      <c r="AH24" s="312"/>
      <c r="AI24" s="312"/>
      <c r="AJ24" s="312"/>
      <c r="AK24" s="312"/>
      <c r="AL24" s="312"/>
      <c r="AM24" s="312"/>
      <c r="AN24" s="312"/>
      <c r="AO24" s="312"/>
      <c r="AP24" s="312"/>
      <c r="AQ24" s="312"/>
      <c r="AR24" s="312"/>
      <c r="AS24" s="312"/>
      <c r="AT24" s="312"/>
      <c r="AU24" s="312"/>
      <c r="AV24" s="312"/>
      <c r="AW24" s="312"/>
      <c r="AX24" s="312"/>
      <c r="AY24" s="312"/>
      <c r="AZ24" s="312"/>
      <c r="BA24" s="312"/>
      <c r="BB24" s="312"/>
      <c r="BC24" s="312"/>
      <c r="BD24" s="312"/>
      <c r="BE24" s="312"/>
      <c r="BF24" s="312"/>
      <c r="BG24" s="312"/>
      <c r="BH24" s="312"/>
      <c r="BI24" s="312"/>
      <c r="BJ24" s="312"/>
      <c r="BK24" s="312"/>
      <c r="BL24" s="312"/>
      <c r="BM24" s="312"/>
      <c r="BN24" s="312"/>
      <c r="BO24" s="312"/>
    </row>
    <row r="25" spans="1:67" s="117" customFormat="1" ht="165.75" x14ac:dyDescent="0.2">
      <c r="A25" s="355" t="s">
        <v>1235</v>
      </c>
      <c r="B25" s="356" t="s">
        <v>1283</v>
      </c>
      <c r="C25" s="356" t="s">
        <v>1293</v>
      </c>
      <c r="D25" s="356" t="s">
        <v>1294</v>
      </c>
      <c r="E25" s="370" t="s">
        <v>1295</v>
      </c>
      <c r="F25" s="357"/>
      <c r="G25" s="357"/>
      <c r="H25" s="357">
        <v>1</v>
      </c>
      <c r="I25" s="357"/>
      <c r="J25" s="357"/>
      <c r="K25" s="357">
        <v>1</v>
      </c>
      <c r="L25" s="357"/>
      <c r="M25" s="357"/>
      <c r="N25" s="357">
        <v>1</v>
      </c>
      <c r="O25" s="357"/>
      <c r="P25" s="357"/>
      <c r="Q25" s="362">
        <v>1</v>
      </c>
      <c r="R25" s="358">
        <f t="shared" si="0"/>
        <v>4</v>
      </c>
      <c r="S25" s="356" t="s">
        <v>1123</v>
      </c>
      <c r="T25" s="356" t="s">
        <v>1296</v>
      </c>
      <c r="U25" s="356"/>
      <c r="V25" s="356"/>
      <c r="W25" s="356"/>
      <c r="X25" s="305" t="s">
        <v>1225</v>
      </c>
      <c r="Y25" s="305" t="s">
        <v>1093</v>
      </c>
      <c r="Z25" s="304">
        <v>0</v>
      </c>
      <c r="AA25" s="306">
        <v>0</v>
      </c>
      <c r="AB25" s="307">
        <v>0</v>
      </c>
      <c r="AC25" s="308" t="s">
        <v>801</v>
      </c>
      <c r="AD25" s="305" t="s">
        <v>35</v>
      </c>
      <c r="AE25" s="317"/>
      <c r="AF25" s="317"/>
      <c r="AG25" s="312"/>
      <c r="AH25" s="312"/>
      <c r="AI25" s="312"/>
      <c r="AJ25" s="312"/>
      <c r="AK25" s="312"/>
      <c r="AL25" s="312"/>
      <c r="AM25" s="312"/>
      <c r="AN25" s="312"/>
      <c r="AO25" s="312"/>
      <c r="AP25" s="312"/>
      <c r="AQ25" s="312"/>
      <c r="AR25" s="312"/>
      <c r="AS25" s="312"/>
      <c r="AT25" s="312"/>
      <c r="AU25" s="312"/>
      <c r="AV25" s="312"/>
      <c r="AW25" s="312"/>
      <c r="AX25" s="312"/>
      <c r="AY25" s="312"/>
      <c r="AZ25" s="312"/>
      <c r="BA25" s="312"/>
      <c r="BB25" s="312"/>
      <c r="BC25" s="312"/>
      <c r="BD25" s="312"/>
      <c r="BE25" s="312"/>
      <c r="BF25" s="312"/>
      <c r="BG25" s="312"/>
      <c r="BH25" s="312"/>
      <c r="BI25" s="312"/>
      <c r="BJ25" s="312"/>
      <c r="BK25" s="312"/>
      <c r="BL25" s="312"/>
      <c r="BM25" s="312"/>
      <c r="BN25" s="312"/>
      <c r="BO25" s="312"/>
    </row>
    <row r="26" spans="1:67" s="117" customFormat="1" ht="165.75" x14ac:dyDescent="0.2">
      <c r="A26" s="355" t="s">
        <v>1235</v>
      </c>
      <c r="B26" s="356" t="s">
        <v>1283</v>
      </c>
      <c r="C26" s="359" t="s">
        <v>1293</v>
      </c>
      <c r="D26" s="359" t="s">
        <v>1297</v>
      </c>
      <c r="E26" s="359" t="s">
        <v>1298</v>
      </c>
      <c r="F26" s="360"/>
      <c r="G26" s="360"/>
      <c r="H26" s="360">
        <v>1</v>
      </c>
      <c r="I26" s="360"/>
      <c r="J26" s="360"/>
      <c r="K26" s="360">
        <v>1</v>
      </c>
      <c r="L26" s="360"/>
      <c r="M26" s="360"/>
      <c r="N26" s="360">
        <v>1</v>
      </c>
      <c r="O26" s="360"/>
      <c r="P26" s="360"/>
      <c r="Q26" s="361">
        <v>1</v>
      </c>
      <c r="R26" s="358">
        <f t="shared" si="0"/>
        <v>4</v>
      </c>
      <c r="S26" s="356" t="s">
        <v>1123</v>
      </c>
      <c r="T26" s="356" t="s">
        <v>1296</v>
      </c>
      <c r="U26" s="356"/>
      <c r="V26" s="359" t="s">
        <v>1299</v>
      </c>
      <c r="W26" s="359" t="s">
        <v>1300</v>
      </c>
      <c r="X26" s="305" t="s">
        <v>1225</v>
      </c>
      <c r="Y26" s="305" t="s">
        <v>1093</v>
      </c>
      <c r="Z26" s="304">
        <v>2</v>
      </c>
      <c r="AA26" s="306">
        <v>0.47</v>
      </c>
      <c r="AB26" s="307">
        <v>0.94</v>
      </c>
      <c r="AC26" s="308" t="s">
        <v>801</v>
      </c>
      <c r="AD26" s="305" t="s">
        <v>35</v>
      </c>
      <c r="AE26" s="317"/>
      <c r="AF26" s="317"/>
      <c r="AG26" s="312"/>
      <c r="AH26" s="312"/>
      <c r="AI26" s="312"/>
      <c r="AJ26" s="312"/>
      <c r="AK26" s="312"/>
      <c r="AL26" s="312"/>
      <c r="AM26" s="312"/>
      <c r="AN26" s="312"/>
      <c r="AO26" s="312"/>
      <c r="AP26" s="312"/>
      <c r="AQ26" s="312"/>
      <c r="AR26" s="312"/>
      <c r="AS26" s="312"/>
      <c r="AT26" s="312"/>
      <c r="AU26" s="312"/>
      <c r="AV26" s="312"/>
      <c r="AW26" s="312"/>
      <c r="AX26" s="312"/>
      <c r="AY26" s="312"/>
      <c r="AZ26" s="312"/>
      <c r="BA26" s="312"/>
      <c r="BB26" s="312"/>
      <c r="BC26" s="312"/>
      <c r="BD26" s="312"/>
      <c r="BE26" s="312"/>
      <c r="BF26" s="312"/>
      <c r="BG26" s="312"/>
      <c r="BH26" s="312"/>
      <c r="BI26" s="312"/>
      <c r="BJ26" s="312"/>
      <c r="BK26" s="312"/>
      <c r="BL26" s="312"/>
      <c r="BM26" s="312"/>
      <c r="BN26" s="312"/>
      <c r="BO26" s="312"/>
    </row>
    <row r="27" spans="1:67" s="117" customFormat="1" ht="165.75" x14ac:dyDescent="0.2">
      <c r="A27" s="363" t="s">
        <v>1235</v>
      </c>
      <c r="B27" s="356" t="s">
        <v>1283</v>
      </c>
      <c r="C27" s="359" t="s">
        <v>1293</v>
      </c>
      <c r="D27" s="359" t="s">
        <v>1301</v>
      </c>
      <c r="E27" s="359" t="s">
        <v>1302</v>
      </c>
      <c r="F27" s="360"/>
      <c r="G27" s="360">
        <v>1</v>
      </c>
      <c r="H27" s="360"/>
      <c r="I27" s="360"/>
      <c r="J27" s="360">
        <v>1</v>
      </c>
      <c r="K27" s="360"/>
      <c r="L27" s="360"/>
      <c r="M27" s="360">
        <v>1</v>
      </c>
      <c r="N27" s="360"/>
      <c r="O27" s="360"/>
      <c r="P27" s="360">
        <v>1</v>
      </c>
      <c r="Q27" s="360"/>
      <c r="R27" s="358">
        <f t="shared" si="0"/>
        <v>4</v>
      </c>
      <c r="S27" s="356" t="s">
        <v>1303</v>
      </c>
      <c r="T27" s="356" t="s">
        <v>1304</v>
      </c>
      <c r="U27" s="356"/>
      <c r="V27" s="359" t="s">
        <v>1223</v>
      </c>
      <c r="W27" s="359" t="s">
        <v>1305</v>
      </c>
      <c r="X27" s="305" t="s">
        <v>1226</v>
      </c>
      <c r="Y27" s="305" t="s">
        <v>1093</v>
      </c>
      <c r="Z27" s="304">
        <v>2</v>
      </c>
      <c r="AA27" s="306">
        <v>10</v>
      </c>
      <c r="AB27" s="307">
        <v>20</v>
      </c>
      <c r="AC27" s="308" t="s">
        <v>1229</v>
      </c>
      <c r="AD27" s="305" t="s">
        <v>35</v>
      </c>
      <c r="AE27" s="317"/>
      <c r="AF27" s="317"/>
      <c r="AG27" s="312"/>
      <c r="AH27" s="312"/>
      <c r="AI27" s="312"/>
      <c r="AJ27" s="312"/>
      <c r="AK27" s="312"/>
      <c r="AL27" s="312"/>
      <c r="AM27" s="312"/>
      <c r="AN27" s="312"/>
      <c r="AO27" s="312"/>
      <c r="AP27" s="312"/>
      <c r="AQ27" s="312"/>
      <c r="AR27" s="312"/>
      <c r="AS27" s="312"/>
      <c r="AT27" s="312"/>
      <c r="AU27" s="312"/>
      <c r="AV27" s="312"/>
      <c r="AW27" s="312"/>
      <c r="AX27" s="312"/>
      <c r="AY27" s="312"/>
      <c r="AZ27" s="312"/>
      <c r="BA27" s="312"/>
      <c r="BB27" s="312"/>
      <c r="BC27" s="312"/>
      <c r="BD27" s="312"/>
      <c r="BE27" s="312"/>
      <c r="BF27" s="312"/>
      <c r="BG27" s="312"/>
      <c r="BH27" s="312"/>
      <c r="BI27" s="312"/>
      <c r="BJ27" s="312"/>
      <c r="BK27" s="312"/>
      <c r="BL27" s="312"/>
      <c r="BM27" s="312"/>
      <c r="BN27" s="312"/>
      <c r="BO27" s="312"/>
    </row>
    <row r="28" spans="1:67" s="117" customFormat="1" ht="165.75" x14ac:dyDescent="0.2">
      <c r="A28" s="355" t="s">
        <v>1235</v>
      </c>
      <c r="B28" s="356" t="s">
        <v>1283</v>
      </c>
      <c r="C28" s="359" t="s">
        <v>1306</v>
      </c>
      <c r="D28" s="359" t="s">
        <v>1307</v>
      </c>
      <c r="E28" s="359" t="s">
        <v>1308</v>
      </c>
      <c r="F28" s="360"/>
      <c r="G28" s="360"/>
      <c r="H28" s="360">
        <v>1</v>
      </c>
      <c r="I28" s="360"/>
      <c r="J28" s="360">
        <v>1</v>
      </c>
      <c r="K28" s="360"/>
      <c r="L28" s="360"/>
      <c r="M28" s="360">
        <v>1</v>
      </c>
      <c r="N28" s="360"/>
      <c r="O28" s="360"/>
      <c r="P28" s="360">
        <v>1</v>
      </c>
      <c r="Q28" s="360"/>
      <c r="R28" s="358">
        <f t="shared" si="0"/>
        <v>4</v>
      </c>
      <c r="S28" s="356" t="s">
        <v>1123</v>
      </c>
      <c r="T28" s="356" t="s">
        <v>1296</v>
      </c>
      <c r="U28" s="356"/>
      <c r="V28" s="359" t="s">
        <v>1223</v>
      </c>
      <c r="W28" s="359" t="s">
        <v>1309</v>
      </c>
      <c r="X28" s="305" t="s">
        <v>1225</v>
      </c>
      <c r="Y28" s="305" t="s">
        <v>1093</v>
      </c>
      <c r="Z28" s="304">
        <v>12</v>
      </c>
      <c r="AA28" s="306">
        <v>0.47</v>
      </c>
      <c r="AB28" s="307">
        <v>5.64</v>
      </c>
      <c r="AC28" s="308" t="s">
        <v>801</v>
      </c>
      <c r="AD28" s="305" t="s">
        <v>35</v>
      </c>
      <c r="AE28" s="317"/>
      <c r="AF28" s="317"/>
      <c r="AG28" s="312"/>
      <c r="AH28" s="312"/>
      <c r="AI28" s="312"/>
      <c r="AJ28" s="312"/>
      <c r="AK28" s="312"/>
      <c r="AL28" s="312"/>
      <c r="AM28" s="312"/>
      <c r="AN28" s="312"/>
      <c r="AO28" s="312"/>
      <c r="AP28" s="312"/>
      <c r="AQ28" s="312"/>
      <c r="AR28" s="312"/>
      <c r="AS28" s="312"/>
      <c r="AT28" s="312"/>
      <c r="AU28" s="312"/>
      <c r="AV28" s="312"/>
      <c r="AW28" s="312"/>
      <c r="AX28" s="312"/>
      <c r="AY28" s="312"/>
      <c r="AZ28" s="312"/>
      <c r="BA28" s="312"/>
      <c r="BB28" s="312"/>
      <c r="BC28" s="312"/>
      <c r="BD28" s="312"/>
      <c r="BE28" s="312"/>
      <c r="BF28" s="312"/>
      <c r="BG28" s="312"/>
      <c r="BH28" s="312"/>
      <c r="BI28" s="312"/>
      <c r="BJ28" s="312"/>
      <c r="BK28" s="312"/>
      <c r="BL28" s="312"/>
      <c r="BM28" s="312"/>
      <c r="BN28" s="312"/>
      <c r="BO28" s="312"/>
    </row>
    <row r="29" spans="1:67" s="117" customFormat="1" ht="127.5" x14ac:dyDescent="0.2">
      <c r="A29" s="355" t="s">
        <v>1235</v>
      </c>
      <c r="B29" s="356" t="s">
        <v>1310</v>
      </c>
      <c r="C29" s="356" t="s">
        <v>1311</v>
      </c>
      <c r="D29" s="356" t="s">
        <v>1200</v>
      </c>
      <c r="E29" s="356" t="s">
        <v>1199</v>
      </c>
      <c r="F29" s="357"/>
      <c r="G29" s="357"/>
      <c r="H29" s="357">
        <v>1</v>
      </c>
      <c r="I29" s="357"/>
      <c r="J29" s="357"/>
      <c r="K29" s="357">
        <v>1</v>
      </c>
      <c r="L29" s="357"/>
      <c r="M29" s="357"/>
      <c r="N29" s="357">
        <v>1</v>
      </c>
      <c r="O29" s="357"/>
      <c r="P29" s="357"/>
      <c r="Q29" s="362">
        <v>1</v>
      </c>
      <c r="R29" s="358">
        <f t="shared" si="0"/>
        <v>4</v>
      </c>
      <c r="S29" s="356" t="s">
        <v>1132</v>
      </c>
      <c r="T29" s="356"/>
      <c r="U29" s="356"/>
      <c r="V29" s="356" t="s">
        <v>1201</v>
      </c>
      <c r="W29" s="356"/>
      <c r="X29" s="305" t="s">
        <v>1225</v>
      </c>
      <c r="Y29" s="305" t="s">
        <v>1093</v>
      </c>
      <c r="Z29" s="304">
        <v>12</v>
      </c>
      <c r="AA29" s="306">
        <v>0.47</v>
      </c>
      <c r="AB29" s="307">
        <v>5.64</v>
      </c>
      <c r="AC29" s="308" t="s">
        <v>801</v>
      </c>
      <c r="AD29" s="305" t="s">
        <v>35</v>
      </c>
      <c r="AE29" s="317"/>
      <c r="AF29" s="317"/>
      <c r="AG29" s="312"/>
      <c r="AH29" s="312"/>
      <c r="AI29" s="312"/>
      <c r="AJ29" s="312"/>
      <c r="AK29" s="312"/>
      <c r="AL29" s="312"/>
      <c r="AM29" s="312"/>
      <c r="AN29" s="312"/>
      <c r="AO29" s="312"/>
      <c r="AP29" s="312"/>
      <c r="AQ29" s="312"/>
      <c r="AR29" s="312"/>
      <c r="AS29" s="312"/>
      <c r="AT29" s="312"/>
      <c r="AU29" s="312"/>
      <c r="AV29" s="312"/>
      <c r="AW29" s="312"/>
      <c r="AX29" s="312"/>
      <c r="AY29" s="312"/>
      <c r="AZ29" s="312"/>
      <c r="BA29" s="312"/>
      <c r="BB29" s="312"/>
      <c r="BC29" s="312"/>
      <c r="BD29" s="312"/>
      <c r="BE29" s="312"/>
      <c r="BF29" s="312"/>
      <c r="BG29" s="312"/>
      <c r="BH29" s="312"/>
      <c r="BI29" s="312"/>
      <c r="BJ29" s="312"/>
      <c r="BK29" s="312"/>
      <c r="BL29" s="312"/>
      <c r="BM29" s="312"/>
      <c r="BN29" s="312"/>
      <c r="BO29" s="312"/>
    </row>
    <row r="30" spans="1:67" s="117" customFormat="1" ht="127.5" x14ac:dyDescent="0.2">
      <c r="A30" s="355" t="s">
        <v>1235</v>
      </c>
      <c r="B30" s="356" t="s">
        <v>1310</v>
      </c>
      <c r="C30" s="359" t="s">
        <v>1311</v>
      </c>
      <c r="D30" s="359" t="s">
        <v>1202</v>
      </c>
      <c r="E30" s="359" t="s">
        <v>1312</v>
      </c>
      <c r="F30" s="360"/>
      <c r="G30" s="360"/>
      <c r="H30" s="360">
        <v>1</v>
      </c>
      <c r="I30" s="360"/>
      <c r="J30" s="360"/>
      <c r="K30" s="360">
        <v>1</v>
      </c>
      <c r="L30" s="360"/>
      <c r="M30" s="360"/>
      <c r="N30" s="360">
        <v>1</v>
      </c>
      <c r="O30" s="360"/>
      <c r="P30" s="360">
        <v>1</v>
      </c>
      <c r="Q30" s="360"/>
      <c r="R30" s="358">
        <f t="shared" si="0"/>
        <v>4</v>
      </c>
      <c r="S30" s="356" t="s">
        <v>1313</v>
      </c>
      <c r="T30" s="356" t="s">
        <v>1314</v>
      </c>
      <c r="U30" s="356" t="s">
        <v>1132</v>
      </c>
      <c r="V30" s="356" t="s">
        <v>1201</v>
      </c>
      <c r="W30" s="359"/>
      <c r="X30" s="305" t="s">
        <v>1225</v>
      </c>
      <c r="Y30" s="305" t="s">
        <v>1093</v>
      </c>
      <c r="Z30" s="304">
        <v>2</v>
      </c>
      <c r="AA30" s="306">
        <v>0.47</v>
      </c>
      <c r="AB30" s="307">
        <v>0.94</v>
      </c>
      <c r="AC30" s="308" t="s">
        <v>801</v>
      </c>
      <c r="AD30" s="305" t="s">
        <v>35</v>
      </c>
      <c r="AE30" s="317"/>
      <c r="AF30" s="317"/>
      <c r="AG30" s="312"/>
      <c r="AH30" s="312"/>
      <c r="AI30" s="312"/>
      <c r="AJ30" s="312"/>
      <c r="AK30" s="312"/>
      <c r="AL30" s="312"/>
      <c r="AM30" s="312"/>
      <c r="AN30" s="312"/>
      <c r="AO30" s="312"/>
      <c r="AP30" s="312"/>
      <c r="AQ30" s="312"/>
      <c r="AR30" s="312"/>
      <c r="AS30" s="312"/>
      <c r="AT30" s="312"/>
      <c r="AU30" s="312"/>
      <c r="AV30" s="312"/>
      <c r="AW30" s="312"/>
      <c r="AX30" s="312"/>
      <c r="AY30" s="312"/>
      <c r="AZ30" s="312"/>
      <c r="BA30" s="312"/>
      <c r="BB30" s="312"/>
      <c r="BC30" s="312"/>
      <c r="BD30" s="312"/>
      <c r="BE30" s="312"/>
      <c r="BF30" s="312"/>
      <c r="BG30" s="312"/>
      <c r="BH30" s="312"/>
      <c r="BI30" s="312"/>
      <c r="BJ30" s="312"/>
      <c r="BK30" s="312"/>
      <c r="BL30" s="312"/>
      <c r="BM30" s="312"/>
      <c r="BN30" s="312"/>
      <c r="BO30" s="312"/>
    </row>
    <row r="31" spans="1:67" s="117" customFormat="1" ht="127.5" x14ac:dyDescent="0.2">
      <c r="A31" s="355" t="s">
        <v>1235</v>
      </c>
      <c r="B31" s="356" t="s">
        <v>1310</v>
      </c>
      <c r="C31" s="359" t="s">
        <v>1311</v>
      </c>
      <c r="D31" s="359" t="s">
        <v>1204</v>
      </c>
      <c r="E31" s="359" t="s">
        <v>1203</v>
      </c>
      <c r="F31" s="360"/>
      <c r="G31" s="360"/>
      <c r="H31" s="360">
        <v>1</v>
      </c>
      <c r="I31" s="360"/>
      <c r="J31" s="360"/>
      <c r="K31" s="360">
        <v>1</v>
      </c>
      <c r="L31" s="360"/>
      <c r="M31" s="360"/>
      <c r="N31" s="360">
        <v>1</v>
      </c>
      <c r="O31" s="360"/>
      <c r="P31" s="360"/>
      <c r="Q31" s="361">
        <v>1</v>
      </c>
      <c r="R31" s="358">
        <f t="shared" si="0"/>
        <v>4</v>
      </c>
      <c r="S31" s="356" t="s">
        <v>1132</v>
      </c>
      <c r="T31" s="356"/>
      <c r="U31" s="356"/>
      <c r="V31" s="356" t="s">
        <v>1201</v>
      </c>
      <c r="W31" s="359"/>
      <c r="X31" s="305" t="s">
        <v>1225</v>
      </c>
      <c r="Y31" s="305" t="s">
        <v>1093</v>
      </c>
      <c r="Z31" s="304">
        <v>4</v>
      </c>
      <c r="AA31" s="306">
        <v>0.47</v>
      </c>
      <c r="AB31" s="307">
        <v>1.88</v>
      </c>
      <c r="AC31" s="308" t="s">
        <v>801</v>
      </c>
      <c r="AD31" s="305" t="s">
        <v>35</v>
      </c>
      <c r="AE31" s="317"/>
      <c r="AF31" s="317"/>
      <c r="AG31" s="312"/>
      <c r="AH31" s="312"/>
      <c r="AI31" s="312"/>
      <c r="AJ31" s="312"/>
      <c r="AK31" s="312"/>
      <c r="AL31" s="312"/>
      <c r="AM31" s="312"/>
      <c r="AN31" s="312"/>
      <c r="AO31" s="312"/>
      <c r="AP31" s="312"/>
      <c r="AQ31" s="312"/>
      <c r="AR31" s="312"/>
      <c r="AS31" s="312"/>
      <c r="AT31" s="312"/>
      <c r="AU31" s="312"/>
      <c r="AV31" s="312"/>
      <c r="AW31" s="312"/>
      <c r="AX31" s="312"/>
      <c r="AY31" s="312"/>
      <c r="AZ31" s="312"/>
      <c r="BA31" s="312"/>
      <c r="BB31" s="312"/>
      <c r="BC31" s="312"/>
      <c r="BD31" s="312"/>
      <c r="BE31" s="312"/>
      <c r="BF31" s="312"/>
      <c r="BG31" s="312"/>
      <c r="BH31" s="312"/>
      <c r="BI31" s="312"/>
      <c r="BJ31" s="312"/>
      <c r="BK31" s="312"/>
      <c r="BL31" s="312"/>
      <c r="BM31" s="312"/>
      <c r="BN31" s="312"/>
      <c r="BO31" s="312"/>
    </row>
    <row r="32" spans="1:67" s="117" customFormat="1" ht="127.5" x14ac:dyDescent="0.2">
      <c r="A32" s="355" t="s">
        <v>1235</v>
      </c>
      <c r="B32" s="356" t="s">
        <v>1310</v>
      </c>
      <c r="C32" s="359" t="s">
        <v>1315</v>
      </c>
      <c r="D32" s="359" t="s">
        <v>1205</v>
      </c>
      <c r="E32" s="359" t="s">
        <v>1206</v>
      </c>
      <c r="F32" s="360"/>
      <c r="G32" s="360"/>
      <c r="H32" s="360">
        <v>1</v>
      </c>
      <c r="I32" s="360"/>
      <c r="J32" s="360"/>
      <c r="K32" s="360"/>
      <c r="L32" s="360"/>
      <c r="M32" s="360"/>
      <c r="N32" s="360"/>
      <c r="O32" s="360"/>
      <c r="P32" s="360"/>
      <c r="Q32" s="360"/>
      <c r="R32" s="358">
        <f t="shared" si="0"/>
        <v>1</v>
      </c>
      <c r="S32" s="356" t="s">
        <v>1132</v>
      </c>
      <c r="T32" s="356" t="s">
        <v>1316</v>
      </c>
      <c r="U32" s="356"/>
      <c r="V32" s="359" t="s">
        <v>1317</v>
      </c>
      <c r="W32" s="359"/>
      <c r="X32" s="305" t="s">
        <v>1225</v>
      </c>
      <c r="Y32" s="305" t="s">
        <v>1093</v>
      </c>
      <c r="Z32" s="304">
        <v>1</v>
      </c>
      <c r="AA32" s="306">
        <v>0.47</v>
      </c>
      <c r="AB32" s="307">
        <v>0.47</v>
      </c>
      <c r="AC32" s="308" t="s">
        <v>801</v>
      </c>
      <c r="AD32" s="305" t="s">
        <v>35</v>
      </c>
      <c r="AE32" s="317"/>
      <c r="AF32" s="317"/>
      <c r="AG32" s="312"/>
      <c r="AH32" s="312"/>
      <c r="AI32" s="312"/>
      <c r="AJ32" s="312"/>
      <c r="AK32" s="312"/>
      <c r="AL32" s="312"/>
      <c r="AM32" s="312"/>
      <c r="AN32" s="312"/>
      <c r="AO32" s="312"/>
      <c r="AP32" s="312"/>
      <c r="AQ32" s="312"/>
      <c r="AR32" s="312"/>
      <c r="AS32" s="312"/>
      <c r="AT32" s="312"/>
      <c r="AU32" s="312"/>
      <c r="AV32" s="312"/>
      <c r="AW32" s="312"/>
      <c r="AX32" s="312"/>
      <c r="AY32" s="312"/>
      <c r="AZ32" s="312"/>
      <c r="BA32" s="312"/>
      <c r="BB32" s="312"/>
      <c r="BC32" s="312"/>
      <c r="BD32" s="312"/>
      <c r="BE32" s="312"/>
      <c r="BF32" s="312"/>
      <c r="BG32" s="312"/>
      <c r="BH32" s="312"/>
      <c r="BI32" s="312"/>
      <c r="BJ32" s="312"/>
      <c r="BK32" s="312"/>
      <c r="BL32" s="312"/>
      <c r="BM32" s="312"/>
      <c r="BN32" s="312"/>
      <c r="BO32" s="312"/>
    </row>
    <row r="33" spans="1:67" s="117" customFormat="1" ht="127.5" x14ac:dyDescent="0.2">
      <c r="A33" s="355" t="s">
        <v>1235</v>
      </c>
      <c r="B33" s="356" t="s">
        <v>1310</v>
      </c>
      <c r="C33" s="356" t="s">
        <v>1315</v>
      </c>
      <c r="D33" s="356" t="s">
        <v>1207</v>
      </c>
      <c r="E33" s="356" t="s">
        <v>1318</v>
      </c>
      <c r="F33" s="357"/>
      <c r="G33" s="357"/>
      <c r="H33" s="357"/>
      <c r="I33" s="357"/>
      <c r="J33" s="357"/>
      <c r="K33" s="357">
        <v>1</v>
      </c>
      <c r="L33" s="357"/>
      <c r="M33" s="357"/>
      <c r="N33" s="357"/>
      <c r="O33" s="357"/>
      <c r="P33" s="357"/>
      <c r="Q33" s="357"/>
      <c r="R33" s="358">
        <f t="shared" si="0"/>
        <v>1</v>
      </c>
      <c r="S33" s="356" t="s">
        <v>1133</v>
      </c>
      <c r="T33" s="356" t="s">
        <v>1124</v>
      </c>
      <c r="U33" s="356"/>
      <c r="V33" s="359" t="s">
        <v>1317</v>
      </c>
      <c r="W33" s="356"/>
      <c r="X33" s="305" t="s">
        <v>1225</v>
      </c>
      <c r="Y33" s="305" t="s">
        <v>1093</v>
      </c>
      <c r="Z33" s="304">
        <v>3</v>
      </c>
      <c r="AA33" s="306">
        <v>0.47</v>
      </c>
      <c r="AB33" s="307">
        <v>1.41</v>
      </c>
      <c r="AC33" s="308" t="s">
        <v>801</v>
      </c>
      <c r="AD33" s="305" t="s">
        <v>35</v>
      </c>
      <c r="AE33" s="317"/>
      <c r="AF33" s="317"/>
      <c r="AG33" s="312"/>
      <c r="AH33" s="312"/>
      <c r="AI33" s="312"/>
      <c r="AJ33" s="312"/>
      <c r="AK33" s="312"/>
      <c r="AL33" s="312"/>
      <c r="AM33" s="312"/>
      <c r="AN33" s="312"/>
      <c r="AO33" s="312"/>
      <c r="AP33" s="312"/>
      <c r="AQ33" s="312"/>
      <c r="AR33" s="312"/>
      <c r="AS33" s="312"/>
      <c r="AT33" s="312"/>
      <c r="AU33" s="312"/>
      <c r="AV33" s="312"/>
      <c r="AW33" s="312"/>
      <c r="AX33" s="312"/>
      <c r="AY33" s="312"/>
      <c r="AZ33" s="312"/>
      <c r="BA33" s="312"/>
      <c r="BB33" s="312"/>
      <c r="BC33" s="312"/>
      <c r="BD33" s="312"/>
      <c r="BE33" s="312"/>
      <c r="BF33" s="312"/>
      <c r="BG33" s="312"/>
      <c r="BH33" s="312"/>
      <c r="BI33" s="312"/>
      <c r="BJ33" s="312"/>
      <c r="BK33" s="312"/>
      <c r="BL33" s="312"/>
      <c r="BM33" s="312"/>
      <c r="BN33" s="312"/>
      <c r="BO33" s="312"/>
    </row>
    <row r="34" spans="1:67" s="117" customFormat="1" ht="127.5" x14ac:dyDescent="0.2">
      <c r="A34" s="355" t="s">
        <v>1235</v>
      </c>
      <c r="B34" s="356" t="s">
        <v>1310</v>
      </c>
      <c r="C34" s="359" t="s">
        <v>1315</v>
      </c>
      <c r="D34" s="359" t="s">
        <v>1208</v>
      </c>
      <c r="E34" s="359" t="s">
        <v>1209</v>
      </c>
      <c r="F34" s="360"/>
      <c r="G34" s="360"/>
      <c r="H34" s="360"/>
      <c r="I34" s="360"/>
      <c r="J34" s="360"/>
      <c r="K34" s="360"/>
      <c r="L34" s="360"/>
      <c r="M34" s="360"/>
      <c r="N34" s="360"/>
      <c r="O34" s="360">
        <v>1</v>
      </c>
      <c r="P34" s="360"/>
      <c r="Q34" s="360"/>
      <c r="R34" s="358">
        <f t="shared" si="0"/>
        <v>1</v>
      </c>
      <c r="S34" s="356" t="s">
        <v>1123</v>
      </c>
      <c r="T34" s="356" t="s">
        <v>1124</v>
      </c>
      <c r="U34" s="356" t="s">
        <v>1132</v>
      </c>
      <c r="V34" s="359" t="s">
        <v>1317</v>
      </c>
      <c r="W34" s="359"/>
      <c r="X34" s="305" t="s">
        <v>1225</v>
      </c>
      <c r="Y34" s="305" t="s">
        <v>1093</v>
      </c>
      <c r="Z34" s="304">
        <v>4</v>
      </c>
      <c r="AA34" s="306">
        <v>0.47</v>
      </c>
      <c r="AB34" s="307">
        <v>1.88</v>
      </c>
      <c r="AC34" s="308" t="s">
        <v>801</v>
      </c>
      <c r="AD34" s="305" t="s">
        <v>35</v>
      </c>
      <c r="AE34" s="317"/>
      <c r="AF34" s="317"/>
      <c r="AG34" s="312"/>
      <c r="AH34" s="312"/>
      <c r="AI34" s="312"/>
      <c r="AJ34" s="312"/>
      <c r="AK34" s="312"/>
      <c r="AL34" s="312"/>
      <c r="AM34" s="312"/>
      <c r="AN34" s="312"/>
      <c r="AO34" s="312"/>
      <c r="AP34" s="312"/>
      <c r="AQ34" s="312"/>
      <c r="AR34" s="312"/>
      <c r="AS34" s="312"/>
      <c r="AT34" s="312"/>
      <c r="AU34" s="312"/>
      <c r="AV34" s="312"/>
      <c r="AW34" s="312"/>
      <c r="AX34" s="312"/>
      <c r="AY34" s="312"/>
      <c r="AZ34" s="312"/>
      <c r="BA34" s="312"/>
      <c r="BB34" s="312"/>
      <c r="BC34" s="312"/>
      <c r="BD34" s="312"/>
      <c r="BE34" s="312"/>
      <c r="BF34" s="312"/>
      <c r="BG34" s="312"/>
      <c r="BH34" s="312"/>
      <c r="BI34" s="312"/>
      <c r="BJ34" s="312"/>
      <c r="BK34" s="312"/>
      <c r="BL34" s="312"/>
      <c r="BM34" s="312"/>
      <c r="BN34" s="312"/>
      <c r="BO34" s="312"/>
    </row>
    <row r="35" spans="1:67" s="117" customFormat="1" ht="127.5" x14ac:dyDescent="0.2">
      <c r="A35" s="355" t="s">
        <v>1235</v>
      </c>
      <c r="B35" s="356" t="s">
        <v>1310</v>
      </c>
      <c r="C35" s="356" t="s">
        <v>1315</v>
      </c>
      <c r="D35" s="356" t="s">
        <v>1210</v>
      </c>
      <c r="E35" s="356" t="s">
        <v>1319</v>
      </c>
      <c r="F35" s="357"/>
      <c r="G35" s="357"/>
      <c r="H35" s="357"/>
      <c r="I35" s="357"/>
      <c r="J35" s="357"/>
      <c r="K35" s="357"/>
      <c r="L35" s="357"/>
      <c r="M35" s="357"/>
      <c r="N35" s="357"/>
      <c r="O35" s="357"/>
      <c r="P35" s="357"/>
      <c r="Q35" s="362">
        <v>1</v>
      </c>
      <c r="R35" s="358">
        <f t="shared" si="0"/>
        <v>1</v>
      </c>
      <c r="S35" s="356" t="s">
        <v>1124</v>
      </c>
      <c r="T35" s="356" t="s">
        <v>1133</v>
      </c>
      <c r="U35" s="356"/>
      <c r="V35" s="359" t="s">
        <v>1317</v>
      </c>
      <c r="W35" s="356"/>
      <c r="X35" s="305" t="s">
        <v>1225</v>
      </c>
      <c r="Y35" s="305" t="s">
        <v>1093</v>
      </c>
      <c r="Z35" s="304">
        <v>4</v>
      </c>
      <c r="AA35" s="306">
        <v>0.47</v>
      </c>
      <c r="AB35" s="307">
        <v>1.88</v>
      </c>
      <c r="AC35" s="308" t="s">
        <v>801</v>
      </c>
      <c r="AD35" s="305" t="s">
        <v>35</v>
      </c>
      <c r="AE35" s="317"/>
      <c r="AF35" s="317"/>
      <c r="AG35" s="312"/>
      <c r="AH35" s="312"/>
      <c r="AI35" s="312"/>
      <c r="AJ35" s="312"/>
      <c r="AK35" s="312"/>
      <c r="AL35" s="312"/>
      <c r="AM35" s="312"/>
      <c r="AN35" s="312"/>
      <c r="AO35" s="312"/>
      <c r="AP35" s="312"/>
      <c r="AQ35" s="312"/>
      <c r="AR35" s="312"/>
      <c r="AS35" s="312"/>
      <c r="AT35" s="312"/>
      <c r="AU35" s="312"/>
      <c r="AV35" s="312"/>
      <c r="AW35" s="312"/>
      <c r="AX35" s="312"/>
      <c r="AY35" s="312"/>
      <c r="AZ35" s="312"/>
      <c r="BA35" s="312"/>
      <c r="BB35" s="312"/>
      <c r="BC35" s="312"/>
      <c r="BD35" s="312"/>
      <c r="BE35" s="312"/>
      <c r="BF35" s="312"/>
      <c r="BG35" s="312"/>
      <c r="BH35" s="312"/>
      <c r="BI35" s="312"/>
      <c r="BJ35" s="312"/>
      <c r="BK35" s="312"/>
      <c r="BL35" s="312"/>
      <c r="BM35" s="312"/>
      <c r="BN35" s="312"/>
      <c r="BO35" s="312"/>
    </row>
    <row r="36" spans="1:67" s="117" customFormat="1" ht="127.5" x14ac:dyDescent="0.2">
      <c r="A36" s="355" t="s">
        <v>1235</v>
      </c>
      <c r="B36" s="356" t="s">
        <v>1310</v>
      </c>
      <c r="C36" s="359" t="s">
        <v>1315</v>
      </c>
      <c r="D36" s="359" t="s">
        <v>1211</v>
      </c>
      <c r="E36" s="359" t="s">
        <v>1320</v>
      </c>
      <c r="F36" s="360"/>
      <c r="G36" s="360"/>
      <c r="H36" s="360">
        <v>1</v>
      </c>
      <c r="I36" s="360"/>
      <c r="J36" s="360"/>
      <c r="K36" s="360"/>
      <c r="L36" s="360"/>
      <c r="M36" s="360"/>
      <c r="N36" s="360"/>
      <c r="O36" s="360"/>
      <c r="P36" s="360"/>
      <c r="Q36" s="360"/>
      <c r="R36" s="358">
        <f t="shared" si="0"/>
        <v>1</v>
      </c>
      <c r="S36" s="356" t="s">
        <v>1303</v>
      </c>
      <c r="T36" s="356" t="s">
        <v>1133</v>
      </c>
      <c r="U36" s="356"/>
      <c r="V36" s="359" t="s">
        <v>1317</v>
      </c>
      <c r="W36" s="359"/>
      <c r="X36" s="305" t="s">
        <v>1225</v>
      </c>
      <c r="Y36" s="305" t="s">
        <v>1093</v>
      </c>
      <c r="Z36" s="304">
        <v>4</v>
      </c>
      <c r="AA36" s="306">
        <v>0.47</v>
      </c>
      <c r="AB36" s="307">
        <v>1.88</v>
      </c>
      <c r="AC36" s="308" t="s">
        <v>801</v>
      </c>
      <c r="AD36" s="305" t="s">
        <v>35</v>
      </c>
      <c r="AE36" s="317"/>
      <c r="AF36" s="317"/>
      <c r="AG36" s="312"/>
      <c r="AH36" s="312"/>
      <c r="AI36" s="312"/>
      <c r="AJ36" s="312"/>
      <c r="AK36" s="312"/>
      <c r="AL36" s="312"/>
      <c r="AM36" s="312"/>
      <c r="AN36" s="312"/>
      <c r="AO36" s="312"/>
      <c r="AP36" s="312"/>
      <c r="AQ36" s="312"/>
      <c r="AR36" s="312"/>
      <c r="AS36" s="312"/>
      <c r="AT36" s="312"/>
      <c r="AU36" s="312"/>
      <c r="AV36" s="312"/>
      <c r="AW36" s="312"/>
      <c r="AX36" s="312"/>
      <c r="AY36" s="312"/>
      <c r="AZ36" s="312"/>
      <c r="BA36" s="312"/>
      <c r="BB36" s="312"/>
      <c r="BC36" s="312"/>
      <c r="BD36" s="312"/>
      <c r="BE36" s="312"/>
      <c r="BF36" s="312"/>
      <c r="BG36" s="312"/>
      <c r="BH36" s="312"/>
      <c r="BI36" s="312"/>
      <c r="BJ36" s="312"/>
      <c r="BK36" s="312"/>
      <c r="BL36" s="312"/>
      <c r="BM36" s="312"/>
      <c r="BN36" s="312"/>
      <c r="BO36" s="312"/>
    </row>
    <row r="37" spans="1:67" s="117" customFormat="1" ht="127.5" x14ac:dyDescent="0.2">
      <c r="A37" s="355" t="s">
        <v>1235</v>
      </c>
      <c r="B37" s="356" t="s">
        <v>1310</v>
      </c>
      <c r="C37" s="356" t="s">
        <v>1315</v>
      </c>
      <c r="D37" s="356" t="s">
        <v>1212</v>
      </c>
      <c r="E37" s="356" t="s">
        <v>1321</v>
      </c>
      <c r="F37" s="357"/>
      <c r="G37" s="357"/>
      <c r="H37" s="357"/>
      <c r="I37" s="357"/>
      <c r="J37" s="357">
        <v>1</v>
      </c>
      <c r="K37" s="357"/>
      <c r="L37" s="357"/>
      <c r="M37" s="357"/>
      <c r="N37" s="357"/>
      <c r="O37" s="357"/>
      <c r="P37" s="357"/>
      <c r="Q37" s="357"/>
      <c r="R37" s="358">
        <f t="shared" si="0"/>
        <v>1</v>
      </c>
      <c r="S37" s="356" t="s">
        <v>1303</v>
      </c>
      <c r="T37" s="356" t="s">
        <v>1133</v>
      </c>
      <c r="U37" s="356"/>
      <c r="V37" s="359" t="s">
        <v>1317</v>
      </c>
      <c r="W37" s="356"/>
      <c r="X37" s="305" t="s">
        <v>1225</v>
      </c>
      <c r="Y37" s="305" t="s">
        <v>1093</v>
      </c>
      <c r="Z37" s="304">
        <v>4</v>
      </c>
      <c r="AA37" s="306">
        <v>0.47</v>
      </c>
      <c r="AB37" s="307">
        <v>1.88</v>
      </c>
      <c r="AC37" s="308" t="s">
        <v>801</v>
      </c>
      <c r="AD37" s="305" t="s">
        <v>35</v>
      </c>
      <c r="AE37" s="317"/>
      <c r="AF37" s="317"/>
      <c r="AG37" s="312"/>
      <c r="AH37" s="312"/>
      <c r="AI37" s="312"/>
      <c r="AJ37" s="312"/>
      <c r="AK37" s="312"/>
      <c r="AL37" s="312"/>
      <c r="AM37" s="312"/>
      <c r="AN37" s="312"/>
      <c r="AO37" s="312"/>
      <c r="AP37" s="312"/>
      <c r="AQ37" s="312"/>
      <c r="AR37" s="312"/>
      <c r="AS37" s="312"/>
      <c r="AT37" s="312"/>
      <c r="AU37" s="312"/>
      <c r="AV37" s="312"/>
      <c r="AW37" s="312"/>
      <c r="AX37" s="312"/>
      <c r="AY37" s="312"/>
      <c r="AZ37" s="312"/>
      <c r="BA37" s="312"/>
      <c r="BB37" s="312"/>
      <c r="BC37" s="312"/>
      <c r="BD37" s="312"/>
      <c r="BE37" s="312"/>
      <c r="BF37" s="312"/>
      <c r="BG37" s="312"/>
      <c r="BH37" s="312"/>
      <c r="BI37" s="312"/>
      <c r="BJ37" s="312"/>
      <c r="BK37" s="312"/>
      <c r="BL37" s="312"/>
      <c r="BM37" s="312"/>
      <c r="BN37" s="312"/>
      <c r="BO37" s="312"/>
    </row>
    <row r="38" spans="1:67" s="117" customFormat="1" ht="153" x14ac:dyDescent="0.2">
      <c r="A38" s="355" t="s">
        <v>1235</v>
      </c>
      <c r="B38" s="356" t="s">
        <v>1322</v>
      </c>
      <c r="C38" s="359" t="s">
        <v>1323</v>
      </c>
      <c r="D38" s="359" t="s">
        <v>1324</v>
      </c>
      <c r="E38" s="359" t="s">
        <v>1325</v>
      </c>
      <c r="F38" s="360">
        <v>1</v>
      </c>
      <c r="G38" s="360">
        <v>1</v>
      </c>
      <c r="H38" s="360">
        <v>1</v>
      </c>
      <c r="I38" s="360">
        <v>1</v>
      </c>
      <c r="J38" s="360">
        <v>1</v>
      </c>
      <c r="K38" s="360">
        <v>1</v>
      </c>
      <c r="L38" s="360">
        <v>1</v>
      </c>
      <c r="M38" s="360">
        <v>1</v>
      </c>
      <c r="N38" s="360">
        <v>1</v>
      </c>
      <c r="O38" s="360">
        <v>1</v>
      </c>
      <c r="P38" s="360">
        <v>1</v>
      </c>
      <c r="Q38" s="361">
        <v>1</v>
      </c>
      <c r="R38" s="358">
        <f t="shared" si="0"/>
        <v>12</v>
      </c>
      <c r="S38" s="356" t="s">
        <v>1138</v>
      </c>
      <c r="T38" s="356" t="s">
        <v>1123</v>
      </c>
      <c r="U38" s="356"/>
      <c r="V38" s="359" t="s">
        <v>1326</v>
      </c>
      <c r="W38" s="359" t="s">
        <v>1327</v>
      </c>
      <c r="X38" s="305" t="s">
        <v>1225</v>
      </c>
      <c r="Y38" s="305" t="s">
        <v>1093</v>
      </c>
      <c r="Z38" s="304">
        <v>3</v>
      </c>
      <c r="AA38" s="306">
        <v>0.47</v>
      </c>
      <c r="AB38" s="307">
        <v>1.41</v>
      </c>
      <c r="AC38" s="308" t="s">
        <v>801</v>
      </c>
      <c r="AD38" s="305" t="s">
        <v>35</v>
      </c>
      <c r="AE38" s="317"/>
      <c r="AF38" s="317"/>
      <c r="AG38" s="312"/>
      <c r="AH38" s="312"/>
      <c r="AI38" s="312"/>
      <c r="AJ38" s="312"/>
      <c r="AK38" s="312"/>
      <c r="AL38" s="312"/>
      <c r="AM38" s="312"/>
      <c r="AN38" s="312"/>
      <c r="AO38" s="312"/>
      <c r="AP38" s="312"/>
      <c r="AQ38" s="312"/>
      <c r="AR38" s="312"/>
      <c r="AS38" s="312"/>
      <c r="AT38" s="312"/>
      <c r="AU38" s="312"/>
      <c r="AV38" s="312"/>
      <c r="AW38" s="312"/>
      <c r="AX38" s="312"/>
      <c r="AY38" s="312"/>
      <c r="AZ38" s="312"/>
      <c r="BA38" s="312"/>
      <c r="BB38" s="312"/>
      <c r="BC38" s="312"/>
      <c r="BD38" s="312"/>
      <c r="BE38" s="312"/>
      <c r="BF38" s="312"/>
      <c r="BG38" s="312"/>
      <c r="BH38" s="312"/>
      <c r="BI38" s="312"/>
      <c r="BJ38" s="312"/>
      <c r="BK38" s="312"/>
      <c r="BL38" s="312"/>
      <c r="BM38" s="312"/>
      <c r="BN38" s="312"/>
      <c r="BO38" s="312"/>
    </row>
    <row r="39" spans="1:67" s="117" customFormat="1" ht="153" x14ac:dyDescent="0.2">
      <c r="A39" s="355" t="s">
        <v>1235</v>
      </c>
      <c r="B39" s="356" t="s">
        <v>1322</v>
      </c>
      <c r="C39" s="356" t="s">
        <v>1323</v>
      </c>
      <c r="D39" s="356" t="s">
        <v>1328</v>
      </c>
      <c r="E39" s="356" t="s">
        <v>1329</v>
      </c>
      <c r="F39" s="357"/>
      <c r="G39" s="357"/>
      <c r="H39" s="357"/>
      <c r="I39" s="357"/>
      <c r="J39" s="357"/>
      <c r="K39" s="357">
        <v>1</v>
      </c>
      <c r="L39" s="357"/>
      <c r="M39" s="357"/>
      <c r="N39" s="357"/>
      <c r="O39" s="357"/>
      <c r="P39" s="357"/>
      <c r="Q39" s="357"/>
      <c r="R39" s="358">
        <f t="shared" si="0"/>
        <v>1</v>
      </c>
      <c r="S39" s="356" t="s">
        <v>1123</v>
      </c>
      <c r="T39" s="356" t="s">
        <v>1330</v>
      </c>
      <c r="U39" s="356" t="s">
        <v>1132</v>
      </c>
      <c r="V39" s="359" t="s">
        <v>1326</v>
      </c>
      <c r="W39" s="356" t="s">
        <v>1331</v>
      </c>
      <c r="X39" s="305" t="s">
        <v>1225</v>
      </c>
      <c r="Y39" s="305" t="s">
        <v>1093</v>
      </c>
      <c r="Z39" s="304">
        <v>3</v>
      </c>
      <c r="AA39" s="306">
        <v>0.47</v>
      </c>
      <c r="AB39" s="307">
        <v>1.41</v>
      </c>
      <c r="AC39" s="308" t="s">
        <v>801</v>
      </c>
      <c r="AD39" s="305" t="s">
        <v>35</v>
      </c>
      <c r="AE39" s="317"/>
      <c r="AF39" s="317"/>
      <c r="AG39" s="312"/>
      <c r="AH39" s="312"/>
      <c r="AI39" s="312"/>
      <c r="AJ39" s="312"/>
      <c r="AK39" s="312"/>
      <c r="AL39" s="312"/>
      <c r="AM39" s="312"/>
      <c r="AN39" s="312"/>
      <c r="AO39" s="312"/>
      <c r="AP39" s="312"/>
      <c r="AQ39" s="312"/>
      <c r="AR39" s="312"/>
      <c r="AS39" s="312"/>
      <c r="AT39" s="312"/>
      <c r="AU39" s="312"/>
      <c r="AV39" s="312"/>
      <c r="AW39" s="312"/>
      <c r="AX39" s="312"/>
      <c r="AY39" s="312"/>
      <c r="AZ39" s="312"/>
      <c r="BA39" s="312"/>
      <c r="BB39" s="312"/>
      <c r="BC39" s="312"/>
      <c r="BD39" s="312"/>
      <c r="BE39" s="312"/>
      <c r="BF39" s="312"/>
      <c r="BG39" s="312"/>
      <c r="BH39" s="312"/>
      <c r="BI39" s="312"/>
      <c r="BJ39" s="312"/>
      <c r="BK39" s="312"/>
      <c r="BL39" s="312"/>
      <c r="BM39" s="312"/>
      <c r="BN39" s="312"/>
      <c r="BO39" s="312"/>
    </row>
    <row r="40" spans="1:67" s="117" customFormat="1" ht="153" x14ac:dyDescent="0.2">
      <c r="A40" s="355" t="s">
        <v>1235</v>
      </c>
      <c r="B40" s="356" t="s">
        <v>1322</v>
      </c>
      <c r="C40" s="359" t="s">
        <v>1323</v>
      </c>
      <c r="D40" s="359" t="s">
        <v>1332</v>
      </c>
      <c r="E40" s="359" t="s">
        <v>1333</v>
      </c>
      <c r="F40" s="360"/>
      <c r="G40" s="360"/>
      <c r="H40" s="360"/>
      <c r="I40" s="360"/>
      <c r="J40" s="360"/>
      <c r="K40" s="360"/>
      <c r="L40" s="360"/>
      <c r="M40" s="360"/>
      <c r="N40" s="360">
        <v>1</v>
      </c>
      <c r="O40" s="360"/>
      <c r="P40" s="360"/>
      <c r="Q40" s="360"/>
      <c r="R40" s="358">
        <f t="shared" si="0"/>
        <v>1</v>
      </c>
      <c r="S40" s="356" t="s">
        <v>1303</v>
      </c>
      <c r="T40" s="356" t="s">
        <v>1133</v>
      </c>
      <c r="U40" s="356"/>
      <c r="V40" s="359" t="s">
        <v>1326</v>
      </c>
      <c r="W40" s="359" t="s">
        <v>1334</v>
      </c>
      <c r="X40" s="305" t="s">
        <v>1225</v>
      </c>
      <c r="Y40" s="305" t="s">
        <v>1093</v>
      </c>
      <c r="Z40" s="304">
        <v>6</v>
      </c>
      <c r="AA40" s="306">
        <v>0.47</v>
      </c>
      <c r="AB40" s="307">
        <v>2.82</v>
      </c>
      <c r="AC40" s="308" t="s">
        <v>801</v>
      </c>
      <c r="AD40" s="305" t="s">
        <v>35</v>
      </c>
      <c r="AE40" s="317"/>
      <c r="AF40" s="317"/>
      <c r="AG40" s="312"/>
      <c r="AH40" s="312"/>
      <c r="AI40" s="312"/>
      <c r="AJ40" s="312"/>
      <c r="AK40" s="312"/>
      <c r="AL40" s="312"/>
      <c r="AM40" s="312"/>
      <c r="AN40" s="312"/>
      <c r="AO40" s="312"/>
      <c r="AP40" s="312"/>
      <c r="AQ40" s="312"/>
      <c r="AR40" s="312"/>
      <c r="AS40" s="312"/>
      <c r="AT40" s="312"/>
      <c r="AU40" s="312"/>
      <c r="AV40" s="312"/>
      <c r="AW40" s="312"/>
      <c r="AX40" s="312"/>
      <c r="AY40" s="312"/>
      <c r="AZ40" s="312"/>
      <c r="BA40" s="312"/>
      <c r="BB40" s="312"/>
      <c r="BC40" s="312"/>
      <c r="BD40" s="312"/>
      <c r="BE40" s="312"/>
      <c r="BF40" s="312"/>
      <c r="BG40" s="312"/>
      <c r="BH40" s="312"/>
      <c r="BI40" s="312"/>
      <c r="BJ40" s="312"/>
      <c r="BK40" s="312"/>
      <c r="BL40" s="312"/>
      <c r="BM40" s="312"/>
      <c r="BN40" s="312"/>
      <c r="BO40" s="312"/>
    </row>
    <row r="41" spans="1:67" s="117" customFormat="1" ht="153" x14ac:dyDescent="0.2">
      <c r="A41" s="355" t="s">
        <v>1235</v>
      </c>
      <c r="B41" s="356" t="s">
        <v>1322</v>
      </c>
      <c r="C41" s="356" t="s">
        <v>1323</v>
      </c>
      <c r="D41" s="356" t="s">
        <v>1335</v>
      </c>
      <c r="E41" s="356" t="s">
        <v>1336</v>
      </c>
      <c r="F41" s="357"/>
      <c r="G41" s="357"/>
      <c r="H41" s="357">
        <v>2</v>
      </c>
      <c r="I41" s="357">
        <v>2</v>
      </c>
      <c r="J41" s="357">
        <v>2</v>
      </c>
      <c r="K41" s="357">
        <v>2</v>
      </c>
      <c r="L41" s="357">
        <v>2</v>
      </c>
      <c r="M41" s="357">
        <v>2</v>
      </c>
      <c r="N41" s="357">
        <v>2</v>
      </c>
      <c r="O41" s="357">
        <v>2</v>
      </c>
      <c r="P41" s="357">
        <v>2</v>
      </c>
      <c r="Q41" s="357"/>
      <c r="R41" s="358">
        <f t="shared" si="0"/>
        <v>18</v>
      </c>
      <c r="S41" s="356" t="s">
        <v>1303</v>
      </c>
      <c r="T41" s="356" t="s">
        <v>1133</v>
      </c>
      <c r="U41" s="356"/>
      <c r="V41" s="356" t="s">
        <v>1337</v>
      </c>
      <c r="W41" s="356"/>
      <c r="X41" s="305" t="s">
        <v>1225</v>
      </c>
      <c r="Y41" s="305" t="s">
        <v>1093</v>
      </c>
      <c r="Z41" s="304">
        <v>2</v>
      </c>
      <c r="AA41" s="306">
        <v>0.47</v>
      </c>
      <c r="AB41" s="307">
        <v>0.94</v>
      </c>
      <c r="AC41" s="308" t="s">
        <v>801</v>
      </c>
      <c r="AD41" s="305" t="s">
        <v>35</v>
      </c>
      <c r="AE41" s="317"/>
      <c r="AF41" s="317"/>
      <c r="AG41" s="312"/>
      <c r="AH41" s="312"/>
      <c r="AI41" s="312"/>
      <c r="AJ41" s="312"/>
      <c r="AK41" s="312"/>
      <c r="AL41" s="312"/>
      <c r="AM41" s="312"/>
      <c r="AN41" s="312"/>
      <c r="AO41" s="312"/>
      <c r="AP41" s="312"/>
      <c r="AQ41" s="312"/>
      <c r="AR41" s="312"/>
      <c r="AS41" s="312"/>
      <c r="AT41" s="312"/>
      <c r="AU41" s="312"/>
      <c r="AV41" s="312"/>
      <c r="AW41" s="312"/>
      <c r="AX41" s="312"/>
      <c r="AY41" s="312"/>
      <c r="AZ41" s="312"/>
      <c r="BA41" s="312"/>
      <c r="BB41" s="312"/>
      <c r="BC41" s="312"/>
      <c r="BD41" s="312"/>
      <c r="BE41" s="312"/>
      <c r="BF41" s="312"/>
      <c r="BG41" s="312"/>
      <c r="BH41" s="312"/>
      <c r="BI41" s="312"/>
      <c r="BJ41" s="312"/>
      <c r="BK41" s="312"/>
      <c r="BL41" s="312"/>
      <c r="BM41" s="312"/>
      <c r="BN41" s="312"/>
      <c r="BO41" s="312"/>
    </row>
    <row r="42" spans="1:67" s="117" customFormat="1" ht="153" x14ac:dyDescent="0.2">
      <c r="A42" s="355" t="s">
        <v>1235</v>
      </c>
      <c r="B42" s="356" t="s">
        <v>1322</v>
      </c>
      <c r="C42" s="359" t="s">
        <v>1338</v>
      </c>
      <c r="D42" s="359" t="s">
        <v>1339</v>
      </c>
      <c r="E42" s="359" t="s">
        <v>1340</v>
      </c>
      <c r="F42" s="360">
        <v>1</v>
      </c>
      <c r="G42" s="360">
        <v>1</v>
      </c>
      <c r="H42" s="360">
        <v>1</v>
      </c>
      <c r="I42" s="360">
        <v>1</v>
      </c>
      <c r="J42" s="360">
        <v>1</v>
      </c>
      <c r="K42" s="360">
        <v>1</v>
      </c>
      <c r="L42" s="360">
        <v>1</v>
      </c>
      <c r="M42" s="360">
        <v>1</v>
      </c>
      <c r="N42" s="360">
        <v>1</v>
      </c>
      <c r="O42" s="360">
        <v>1</v>
      </c>
      <c r="P42" s="360">
        <v>1</v>
      </c>
      <c r="Q42" s="361">
        <v>1</v>
      </c>
      <c r="R42" s="358">
        <f t="shared" si="0"/>
        <v>12</v>
      </c>
      <c r="S42" s="356" t="s">
        <v>1303</v>
      </c>
      <c r="T42" s="356" t="s">
        <v>1133</v>
      </c>
      <c r="U42" s="356"/>
      <c r="V42" s="359" t="s">
        <v>1326</v>
      </c>
      <c r="W42" s="359"/>
      <c r="X42" s="305" t="s">
        <v>1225</v>
      </c>
      <c r="Y42" s="305" t="s">
        <v>1093</v>
      </c>
      <c r="Z42" s="304">
        <v>3</v>
      </c>
      <c r="AA42" s="306">
        <v>0.47</v>
      </c>
      <c r="AB42" s="307">
        <v>1.41</v>
      </c>
      <c r="AC42" s="308" t="s">
        <v>801</v>
      </c>
      <c r="AD42" s="305" t="s">
        <v>35</v>
      </c>
      <c r="AE42" s="317"/>
      <c r="AF42" s="317"/>
      <c r="AG42" s="312"/>
      <c r="AH42" s="312"/>
      <c r="AI42" s="312"/>
      <c r="AJ42" s="312"/>
      <c r="AK42" s="312"/>
      <c r="AL42" s="312"/>
      <c r="AM42" s="312"/>
      <c r="AN42" s="312"/>
      <c r="AO42" s="312"/>
      <c r="AP42" s="312"/>
      <c r="AQ42" s="312"/>
      <c r="AR42" s="312"/>
      <c r="AS42" s="312"/>
      <c r="AT42" s="312"/>
      <c r="AU42" s="312"/>
      <c r="AV42" s="312"/>
      <c r="AW42" s="312"/>
      <c r="AX42" s="312"/>
      <c r="AY42" s="312"/>
      <c r="AZ42" s="312"/>
      <c r="BA42" s="312"/>
      <c r="BB42" s="312"/>
      <c r="BC42" s="312"/>
      <c r="BD42" s="312"/>
      <c r="BE42" s="312"/>
      <c r="BF42" s="312"/>
      <c r="BG42" s="312"/>
      <c r="BH42" s="312"/>
      <c r="BI42" s="312"/>
      <c r="BJ42" s="312"/>
      <c r="BK42" s="312"/>
      <c r="BL42" s="312"/>
      <c r="BM42" s="312"/>
      <c r="BN42" s="312"/>
      <c r="BO42" s="312"/>
    </row>
    <row r="43" spans="1:67" s="117" customFormat="1" ht="153" x14ac:dyDescent="0.2">
      <c r="A43" s="363" t="s">
        <v>1235</v>
      </c>
      <c r="B43" s="356" t="s">
        <v>1322</v>
      </c>
      <c r="C43" s="356" t="s">
        <v>1338</v>
      </c>
      <c r="D43" s="356" t="s">
        <v>1341</v>
      </c>
      <c r="E43" s="370" t="s">
        <v>1342</v>
      </c>
      <c r="F43" s="357">
        <v>1</v>
      </c>
      <c r="G43" s="357">
        <v>1</v>
      </c>
      <c r="H43" s="357">
        <v>1</v>
      </c>
      <c r="I43" s="357">
        <v>1</v>
      </c>
      <c r="J43" s="357">
        <v>1</v>
      </c>
      <c r="K43" s="357">
        <v>1</v>
      </c>
      <c r="L43" s="357">
        <v>1</v>
      </c>
      <c r="M43" s="357">
        <v>1</v>
      </c>
      <c r="N43" s="357">
        <v>1</v>
      </c>
      <c r="O43" s="357">
        <v>1</v>
      </c>
      <c r="P43" s="357">
        <v>1</v>
      </c>
      <c r="Q43" s="357">
        <v>1</v>
      </c>
      <c r="R43" s="358">
        <f t="shared" si="0"/>
        <v>12</v>
      </c>
      <c r="S43" s="356" t="s">
        <v>1343</v>
      </c>
      <c r="T43" s="356"/>
      <c r="U43" s="356"/>
      <c r="V43" s="356" t="s">
        <v>1344</v>
      </c>
      <c r="W43" s="356" t="s">
        <v>1345</v>
      </c>
      <c r="X43" s="305" t="s">
        <v>1225</v>
      </c>
      <c r="Y43" s="305" t="s">
        <v>1093</v>
      </c>
      <c r="Z43" s="304">
        <v>0</v>
      </c>
      <c r="AA43" s="306">
        <v>0</v>
      </c>
      <c r="AB43" s="307">
        <v>0</v>
      </c>
      <c r="AC43" s="308" t="s">
        <v>801</v>
      </c>
      <c r="AD43" s="305" t="s">
        <v>35</v>
      </c>
      <c r="AE43" s="317"/>
      <c r="AF43" s="317"/>
      <c r="AG43" s="312"/>
      <c r="AH43" s="312"/>
      <c r="AI43" s="312"/>
      <c r="AJ43" s="312"/>
      <c r="AK43" s="312"/>
      <c r="AL43" s="312"/>
      <c r="AM43" s="312"/>
      <c r="AN43" s="312"/>
      <c r="AO43" s="312"/>
      <c r="AP43" s="312"/>
      <c r="AQ43" s="312"/>
      <c r="AR43" s="312"/>
      <c r="AS43" s="312"/>
      <c r="AT43" s="312"/>
      <c r="AU43" s="312"/>
      <c r="AV43" s="312"/>
      <c r="AW43" s="312"/>
      <c r="AX43" s="312"/>
      <c r="AY43" s="312"/>
      <c r="AZ43" s="312"/>
      <c r="BA43" s="312"/>
      <c r="BB43" s="312"/>
      <c r="BC43" s="312"/>
      <c r="BD43" s="312"/>
      <c r="BE43" s="312"/>
      <c r="BF43" s="312"/>
      <c r="BG43" s="312"/>
      <c r="BH43" s="312"/>
      <c r="BI43" s="312"/>
      <c r="BJ43" s="312"/>
      <c r="BK43" s="312"/>
      <c r="BL43" s="312"/>
      <c r="BM43" s="312"/>
      <c r="BN43" s="312"/>
      <c r="BO43" s="312"/>
    </row>
    <row r="44" spans="1:67" s="117" customFormat="1" ht="89.25" x14ac:dyDescent="0.2">
      <c r="A44" s="355" t="s">
        <v>1235</v>
      </c>
      <c r="B44" s="356" t="s">
        <v>1346</v>
      </c>
      <c r="C44" s="356" t="s">
        <v>1347</v>
      </c>
      <c r="D44" s="356" t="s">
        <v>1194</v>
      </c>
      <c r="E44" s="356" t="s">
        <v>1348</v>
      </c>
      <c r="F44" s="357"/>
      <c r="G44" s="357"/>
      <c r="H44" s="357">
        <v>1</v>
      </c>
      <c r="I44" s="357"/>
      <c r="J44" s="357"/>
      <c r="K44" s="357"/>
      <c r="L44" s="357"/>
      <c r="M44" s="357"/>
      <c r="N44" s="357">
        <v>1</v>
      </c>
      <c r="O44" s="357"/>
      <c r="P44" s="357"/>
      <c r="Q44" s="357"/>
      <c r="R44" s="358">
        <f t="shared" si="0"/>
        <v>2</v>
      </c>
      <c r="S44" s="356" t="s">
        <v>1132</v>
      </c>
      <c r="T44" s="356"/>
      <c r="U44" s="356"/>
      <c r="V44" s="356" t="s">
        <v>1349</v>
      </c>
      <c r="W44" s="356" t="s">
        <v>1350</v>
      </c>
      <c r="X44" s="305" t="s">
        <v>1225</v>
      </c>
      <c r="Y44" s="305" t="s">
        <v>1093</v>
      </c>
      <c r="Z44" s="304">
        <v>3</v>
      </c>
      <c r="AA44" s="306">
        <v>0.47</v>
      </c>
      <c r="AB44" s="307">
        <v>1.41</v>
      </c>
      <c r="AC44" s="308" t="s">
        <v>801</v>
      </c>
      <c r="AD44" s="305" t="s">
        <v>35</v>
      </c>
      <c r="AE44" s="317"/>
      <c r="AF44" s="317"/>
      <c r="AG44" s="312"/>
      <c r="AH44" s="312"/>
      <c r="AI44" s="312"/>
      <c r="AJ44" s="312"/>
      <c r="AK44" s="312"/>
      <c r="AL44" s="312"/>
      <c r="AM44" s="312"/>
      <c r="AN44" s="312"/>
      <c r="AO44" s="312"/>
      <c r="AP44" s="312"/>
      <c r="AQ44" s="312"/>
      <c r="AR44" s="312"/>
      <c r="AS44" s="312"/>
      <c r="AT44" s="312"/>
      <c r="AU44" s="312"/>
      <c r="AV44" s="312"/>
      <c r="AW44" s="312"/>
      <c r="AX44" s="312"/>
      <c r="AY44" s="312"/>
      <c r="AZ44" s="312"/>
      <c r="BA44" s="312"/>
      <c r="BB44" s="312"/>
      <c r="BC44" s="312"/>
      <c r="BD44" s="312"/>
      <c r="BE44" s="312"/>
      <c r="BF44" s="312"/>
      <c r="BG44" s="312"/>
      <c r="BH44" s="312"/>
      <c r="BI44" s="312"/>
      <c r="BJ44" s="312"/>
      <c r="BK44" s="312"/>
      <c r="BL44" s="312"/>
      <c r="BM44" s="312"/>
      <c r="BN44" s="312"/>
      <c r="BO44" s="312"/>
    </row>
    <row r="45" spans="1:67" s="117" customFormat="1" ht="89.25" x14ac:dyDescent="0.2">
      <c r="A45" s="355" t="s">
        <v>1235</v>
      </c>
      <c r="B45" s="356" t="s">
        <v>1346</v>
      </c>
      <c r="C45" s="359" t="s">
        <v>1347</v>
      </c>
      <c r="D45" s="359" t="s">
        <v>1351</v>
      </c>
      <c r="E45" s="359" t="s">
        <v>1352</v>
      </c>
      <c r="F45" s="360">
        <v>1</v>
      </c>
      <c r="G45" s="360">
        <v>1</v>
      </c>
      <c r="H45" s="360">
        <v>1</v>
      </c>
      <c r="I45" s="360">
        <v>1</v>
      </c>
      <c r="J45" s="360">
        <v>1</v>
      </c>
      <c r="K45" s="360">
        <v>1</v>
      </c>
      <c r="L45" s="360">
        <v>1</v>
      </c>
      <c r="M45" s="360">
        <v>1</v>
      </c>
      <c r="N45" s="360">
        <v>1</v>
      </c>
      <c r="O45" s="360">
        <v>1</v>
      </c>
      <c r="P45" s="360">
        <v>1</v>
      </c>
      <c r="Q45" s="361">
        <v>1</v>
      </c>
      <c r="R45" s="358">
        <f t="shared" si="0"/>
        <v>12</v>
      </c>
      <c r="S45" s="356" t="s">
        <v>1132</v>
      </c>
      <c r="T45" s="356"/>
      <c r="U45" s="356"/>
      <c r="V45" s="359" t="s">
        <v>1353</v>
      </c>
      <c r="W45" s="359" t="s">
        <v>1354</v>
      </c>
      <c r="X45" s="305" t="s">
        <v>1225</v>
      </c>
      <c r="Y45" s="305" t="s">
        <v>1093</v>
      </c>
      <c r="Z45" s="304">
        <v>4</v>
      </c>
      <c r="AA45" s="306">
        <v>0.47</v>
      </c>
      <c r="AB45" s="307">
        <v>1.88</v>
      </c>
      <c r="AC45" s="308" t="s">
        <v>801</v>
      </c>
      <c r="AD45" s="305" t="s">
        <v>35</v>
      </c>
      <c r="AE45" s="317"/>
      <c r="AF45" s="317"/>
      <c r="AG45" s="312"/>
      <c r="AH45" s="312"/>
      <c r="AI45" s="312"/>
      <c r="AJ45" s="312"/>
      <c r="AK45" s="312"/>
      <c r="AL45" s="312"/>
      <c r="AM45" s="312"/>
      <c r="AN45" s="312"/>
      <c r="AO45" s="312"/>
      <c r="AP45" s="312"/>
      <c r="AQ45" s="312"/>
      <c r="AR45" s="312"/>
      <c r="AS45" s="312"/>
      <c r="AT45" s="312"/>
      <c r="AU45" s="312"/>
      <c r="AV45" s="312"/>
      <c r="AW45" s="312"/>
      <c r="AX45" s="312"/>
      <c r="AY45" s="312"/>
      <c r="AZ45" s="312"/>
      <c r="BA45" s="312"/>
      <c r="BB45" s="312"/>
      <c r="BC45" s="312"/>
      <c r="BD45" s="312"/>
      <c r="BE45" s="312"/>
      <c r="BF45" s="312"/>
      <c r="BG45" s="312"/>
      <c r="BH45" s="312"/>
      <c r="BI45" s="312"/>
      <c r="BJ45" s="312"/>
      <c r="BK45" s="312"/>
      <c r="BL45" s="312"/>
      <c r="BM45" s="312"/>
      <c r="BN45" s="312"/>
      <c r="BO45" s="312"/>
    </row>
    <row r="46" spans="1:67" s="117" customFormat="1" ht="89.25" x14ac:dyDescent="0.2">
      <c r="A46" s="355" t="s">
        <v>1235</v>
      </c>
      <c r="B46" s="356" t="s">
        <v>1346</v>
      </c>
      <c r="C46" s="356" t="s">
        <v>1347</v>
      </c>
      <c r="D46" s="356" t="s">
        <v>1355</v>
      </c>
      <c r="E46" s="356" t="s">
        <v>1356</v>
      </c>
      <c r="F46" s="357"/>
      <c r="G46" s="357"/>
      <c r="H46" s="357">
        <v>1</v>
      </c>
      <c r="I46" s="357"/>
      <c r="J46" s="357"/>
      <c r="K46" s="357">
        <v>1</v>
      </c>
      <c r="L46" s="357"/>
      <c r="M46" s="357"/>
      <c r="N46" s="357">
        <v>1</v>
      </c>
      <c r="O46" s="357"/>
      <c r="P46" s="357"/>
      <c r="Q46" s="362">
        <v>1</v>
      </c>
      <c r="R46" s="358">
        <f t="shared" si="0"/>
        <v>4</v>
      </c>
      <c r="S46" s="356" t="s">
        <v>1357</v>
      </c>
      <c r="T46" s="356" t="s">
        <v>1358</v>
      </c>
      <c r="U46" s="356"/>
      <c r="V46" s="356" t="s">
        <v>1222</v>
      </c>
      <c r="W46" s="356" t="s">
        <v>1359</v>
      </c>
      <c r="X46" s="305" t="s">
        <v>1225</v>
      </c>
      <c r="Y46" s="305" t="s">
        <v>1093</v>
      </c>
      <c r="Z46" s="304">
        <v>12</v>
      </c>
      <c r="AA46" s="306">
        <v>0.47</v>
      </c>
      <c r="AB46" s="307">
        <v>5.64</v>
      </c>
      <c r="AC46" s="308" t="s">
        <v>801</v>
      </c>
      <c r="AD46" s="305" t="s">
        <v>35</v>
      </c>
      <c r="AE46" s="317"/>
      <c r="AF46" s="317"/>
      <c r="AG46" s="312"/>
      <c r="AH46" s="312"/>
      <c r="AI46" s="312"/>
      <c r="AJ46" s="312"/>
      <c r="AK46" s="312"/>
      <c r="AL46" s="312"/>
      <c r="AM46" s="312"/>
      <c r="AN46" s="312"/>
      <c r="AO46" s="312"/>
      <c r="AP46" s="312"/>
      <c r="AQ46" s="312"/>
      <c r="AR46" s="312"/>
      <c r="AS46" s="312"/>
      <c r="AT46" s="312"/>
      <c r="AU46" s="312"/>
      <c r="AV46" s="312"/>
      <c r="AW46" s="312"/>
      <c r="AX46" s="312"/>
      <c r="AY46" s="312"/>
      <c r="AZ46" s="312"/>
      <c r="BA46" s="312"/>
      <c r="BB46" s="312"/>
      <c r="BC46" s="312"/>
      <c r="BD46" s="312"/>
      <c r="BE46" s="312"/>
      <c r="BF46" s="312"/>
      <c r="BG46" s="312"/>
      <c r="BH46" s="312"/>
      <c r="BI46" s="312"/>
      <c r="BJ46" s="312"/>
      <c r="BK46" s="312"/>
      <c r="BL46" s="312"/>
      <c r="BM46" s="312"/>
      <c r="BN46" s="312"/>
      <c r="BO46" s="312"/>
    </row>
    <row r="47" spans="1:67" s="117" customFormat="1" ht="89.25" x14ac:dyDescent="0.2">
      <c r="A47" s="355" t="s">
        <v>1235</v>
      </c>
      <c r="B47" s="356" t="s">
        <v>1346</v>
      </c>
      <c r="C47" s="359" t="s">
        <v>1347</v>
      </c>
      <c r="D47" s="359" t="s">
        <v>1360</v>
      </c>
      <c r="E47" s="366" t="s">
        <v>1361</v>
      </c>
      <c r="F47" s="360"/>
      <c r="G47" s="360">
        <v>1</v>
      </c>
      <c r="H47" s="360"/>
      <c r="I47" s="360"/>
      <c r="J47" s="360"/>
      <c r="K47" s="360"/>
      <c r="L47" s="360">
        <v>1</v>
      </c>
      <c r="M47" s="360"/>
      <c r="N47" s="360"/>
      <c r="O47" s="360"/>
      <c r="P47" s="360">
        <v>1</v>
      </c>
      <c r="Q47" s="360"/>
      <c r="R47" s="358">
        <f t="shared" si="0"/>
        <v>3</v>
      </c>
      <c r="S47" s="356" t="s">
        <v>1132</v>
      </c>
      <c r="T47" s="356"/>
      <c r="U47" s="356"/>
      <c r="V47" s="356" t="s">
        <v>1290</v>
      </c>
      <c r="W47" s="359" t="s">
        <v>1362</v>
      </c>
      <c r="X47" s="305" t="s">
        <v>1225</v>
      </c>
      <c r="Y47" s="305" t="s">
        <v>1093</v>
      </c>
      <c r="Z47" s="304">
        <v>4</v>
      </c>
      <c r="AA47" s="306">
        <v>0.47</v>
      </c>
      <c r="AB47" s="307">
        <v>1.88</v>
      </c>
      <c r="AC47" s="308" t="s">
        <v>801</v>
      </c>
      <c r="AD47" s="305" t="s">
        <v>35</v>
      </c>
      <c r="AE47" s="317"/>
      <c r="AF47" s="317"/>
      <c r="AG47" s="312"/>
      <c r="AH47" s="312"/>
      <c r="AI47" s="312"/>
      <c r="AJ47" s="312"/>
      <c r="AK47" s="312"/>
      <c r="AL47" s="312"/>
      <c r="AM47" s="312"/>
      <c r="AN47" s="312"/>
      <c r="AO47" s="312"/>
      <c r="AP47" s="312"/>
      <c r="AQ47" s="312"/>
      <c r="AR47" s="312"/>
      <c r="AS47" s="312"/>
      <c r="AT47" s="312"/>
      <c r="AU47" s="312"/>
      <c r="AV47" s="312"/>
      <c r="AW47" s="312"/>
      <c r="AX47" s="312"/>
      <c r="AY47" s="312"/>
      <c r="AZ47" s="312"/>
      <c r="BA47" s="312"/>
      <c r="BB47" s="312"/>
      <c r="BC47" s="312"/>
      <c r="BD47" s="312"/>
      <c r="BE47" s="312"/>
      <c r="BF47" s="312"/>
      <c r="BG47" s="312"/>
      <c r="BH47" s="312"/>
      <c r="BI47" s="312"/>
      <c r="BJ47" s="312"/>
      <c r="BK47" s="312"/>
      <c r="BL47" s="312"/>
      <c r="BM47" s="312"/>
      <c r="BN47" s="312"/>
      <c r="BO47" s="312"/>
    </row>
    <row r="48" spans="1:67" s="117" customFormat="1" ht="89.25" x14ac:dyDescent="0.2">
      <c r="A48" s="355" t="s">
        <v>1235</v>
      </c>
      <c r="B48" s="356" t="s">
        <v>1346</v>
      </c>
      <c r="C48" s="356" t="s">
        <v>1347</v>
      </c>
      <c r="D48" s="356" t="s">
        <v>1363</v>
      </c>
      <c r="E48" s="356" t="s">
        <v>1364</v>
      </c>
      <c r="F48" s="357"/>
      <c r="G48" s="357"/>
      <c r="H48" s="357">
        <v>1</v>
      </c>
      <c r="I48" s="357"/>
      <c r="J48" s="357"/>
      <c r="K48" s="357">
        <v>1</v>
      </c>
      <c r="L48" s="357"/>
      <c r="M48" s="357"/>
      <c r="N48" s="357">
        <v>1</v>
      </c>
      <c r="O48" s="357"/>
      <c r="P48" s="357"/>
      <c r="Q48" s="362">
        <v>1</v>
      </c>
      <c r="R48" s="358">
        <f t="shared" si="0"/>
        <v>4</v>
      </c>
      <c r="S48" s="356" t="s">
        <v>1365</v>
      </c>
      <c r="T48" s="356" t="s">
        <v>1127</v>
      </c>
      <c r="U48" s="356" t="s">
        <v>1366</v>
      </c>
      <c r="V48" s="356" t="s">
        <v>1367</v>
      </c>
      <c r="W48" s="356"/>
      <c r="X48" s="305" t="s">
        <v>1225</v>
      </c>
      <c r="Y48" s="305" t="s">
        <v>1093</v>
      </c>
      <c r="Z48" s="304">
        <v>3</v>
      </c>
      <c r="AA48" s="306">
        <v>0.47</v>
      </c>
      <c r="AB48" s="307">
        <v>1.41</v>
      </c>
      <c r="AC48" s="308" t="s">
        <v>801</v>
      </c>
      <c r="AD48" s="305" t="s">
        <v>35</v>
      </c>
      <c r="AE48" s="317"/>
      <c r="AF48" s="317"/>
      <c r="AG48" s="312"/>
      <c r="AH48" s="312"/>
      <c r="AI48" s="312"/>
      <c r="AJ48" s="312"/>
      <c r="AK48" s="312"/>
      <c r="AL48" s="312"/>
      <c r="AM48" s="312"/>
      <c r="AN48" s="312"/>
      <c r="AO48" s="312"/>
      <c r="AP48" s="312"/>
      <c r="AQ48" s="312"/>
      <c r="AR48" s="312"/>
      <c r="AS48" s="312"/>
      <c r="AT48" s="312"/>
      <c r="AU48" s="312"/>
      <c r="AV48" s="312"/>
      <c r="AW48" s="312"/>
      <c r="AX48" s="312"/>
      <c r="AY48" s="312"/>
      <c r="AZ48" s="312"/>
      <c r="BA48" s="312"/>
      <c r="BB48" s="312"/>
      <c r="BC48" s="312"/>
      <c r="BD48" s="312"/>
      <c r="BE48" s="312"/>
      <c r="BF48" s="312"/>
      <c r="BG48" s="312"/>
      <c r="BH48" s="312"/>
      <c r="BI48" s="312"/>
      <c r="BJ48" s="312"/>
      <c r="BK48" s="312"/>
      <c r="BL48" s="312"/>
      <c r="BM48" s="312"/>
      <c r="BN48" s="312"/>
      <c r="BO48" s="312"/>
    </row>
    <row r="49" spans="1:67" s="117" customFormat="1" ht="89.25" x14ac:dyDescent="0.2">
      <c r="A49" s="355" t="s">
        <v>1235</v>
      </c>
      <c r="B49" s="356" t="s">
        <v>1346</v>
      </c>
      <c r="C49" s="356" t="s">
        <v>1368</v>
      </c>
      <c r="D49" s="356" t="s">
        <v>1195</v>
      </c>
      <c r="E49" s="356" t="s">
        <v>1369</v>
      </c>
      <c r="F49" s="357">
        <v>1</v>
      </c>
      <c r="G49" s="357"/>
      <c r="H49" s="357"/>
      <c r="I49" s="357"/>
      <c r="J49" s="357"/>
      <c r="K49" s="357"/>
      <c r="L49" s="357">
        <v>1</v>
      </c>
      <c r="M49" s="357"/>
      <c r="N49" s="357"/>
      <c r="O49" s="357"/>
      <c r="P49" s="357"/>
      <c r="Q49" s="357"/>
      <c r="R49" s="358">
        <f t="shared" si="0"/>
        <v>2</v>
      </c>
      <c r="S49" s="356" t="s">
        <v>1365</v>
      </c>
      <c r="T49" s="356" t="s">
        <v>1370</v>
      </c>
      <c r="U49" s="356"/>
      <c r="V49" s="356" t="s">
        <v>1317</v>
      </c>
      <c r="W49" s="356"/>
      <c r="X49" s="305" t="s">
        <v>1225</v>
      </c>
      <c r="Y49" s="305" t="s">
        <v>1093</v>
      </c>
      <c r="Z49" s="304">
        <v>6</v>
      </c>
      <c r="AA49" s="306">
        <v>0.47</v>
      </c>
      <c r="AB49" s="307">
        <v>2.82</v>
      </c>
      <c r="AC49" s="308" t="s">
        <v>801</v>
      </c>
      <c r="AD49" s="305" t="s">
        <v>35</v>
      </c>
      <c r="AE49" s="317"/>
      <c r="AF49" s="317"/>
      <c r="AG49" s="312"/>
      <c r="AH49" s="312"/>
      <c r="AI49" s="312"/>
      <c r="AJ49" s="312"/>
      <c r="AK49" s="312"/>
      <c r="AL49" s="312"/>
      <c r="AM49" s="312"/>
      <c r="AN49" s="312"/>
      <c r="AO49" s="312"/>
      <c r="AP49" s="312"/>
      <c r="AQ49" s="312"/>
      <c r="AR49" s="312"/>
      <c r="AS49" s="312"/>
      <c r="AT49" s="312"/>
      <c r="AU49" s="312"/>
      <c r="AV49" s="312"/>
      <c r="AW49" s="312"/>
      <c r="AX49" s="312"/>
      <c r="AY49" s="312"/>
      <c r="AZ49" s="312"/>
      <c r="BA49" s="312"/>
      <c r="BB49" s="312"/>
      <c r="BC49" s="312"/>
      <c r="BD49" s="312"/>
      <c r="BE49" s="312"/>
      <c r="BF49" s="312"/>
      <c r="BG49" s="312"/>
      <c r="BH49" s="312"/>
      <c r="BI49" s="312"/>
      <c r="BJ49" s="312"/>
      <c r="BK49" s="312"/>
      <c r="BL49" s="312"/>
      <c r="BM49" s="312"/>
      <c r="BN49" s="312"/>
      <c r="BO49" s="312"/>
    </row>
    <row r="50" spans="1:67" s="117" customFormat="1" ht="89.25" x14ac:dyDescent="0.2">
      <c r="A50" s="355" t="s">
        <v>1235</v>
      </c>
      <c r="B50" s="356" t="s">
        <v>1346</v>
      </c>
      <c r="C50" s="359" t="s">
        <v>1368</v>
      </c>
      <c r="D50" s="359" t="s">
        <v>1371</v>
      </c>
      <c r="E50" s="359" t="s">
        <v>1372</v>
      </c>
      <c r="F50" s="360"/>
      <c r="G50" s="360"/>
      <c r="H50" s="360">
        <v>1</v>
      </c>
      <c r="I50" s="360"/>
      <c r="J50" s="360"/>
      <c r="K50" s="360"/>
      <c r="L50" s="360"/>
      <c r="M50" s="360"/>
      <c r="N50" s="360">
        <v>1</v>
      </c>
      <c r="O50" s="360"/>
      <c r="P50" s="360"/>
      <c r="Q50" s="360"/>
      <c r="R50" s="358">
        <f t="shared" si="0"/>
        <v>2</v>
      </c>
      <c r="S50" s="356" t="s">
        <v>1127</v>
      </c>
      <c r="T50" s="356"/>
      <c r="U50" s="356"/>
      <c r="V50" s="356" t="s">
        <v>1317</v>
      </c>
      <c r="W50" s="359"/>
      <c r="X50" s="305" t="s">
        <v>1225</v>
      </c>
      <c r="Y50" s="305" t="s">
        <v>1093</v>
      </c>
      <c r="Z50" s="304">
        <v>3</v>
      </c>
      <c r="AA50" s="306">
        <v>0.47</v>
      </c>
      <c r="AB50" s="307">
        <v>1.41</v>
      </c>
      <c r="AC50" s="308" t="s">
        <v>801</v>
      </c>
      <c r="AD50" s="305" t="s">
        <v>35</v>
      </c>
      <c r="AE50" s="317"/>
      <c r="AF50" s="317"/>
      <c r="AG50" s="312"/>
      <c r="AH50" s="312"/>
      <c r="AI50" s="312"/>
      <c r="AJ50" s="312"/>
      <c r="AK50" s="312"/>
      <c r="AL50" s="312"/>
      <c r="AM50" s="312"/>
      <c r="AN50" s="312"/>
      <c r="AO50" s="312"/>
      <c r="AP50" s="312"/>
      <c r="AQ50" s="312"/>
      <c r="AR50" s="312"/>
      <c r="AS50" s="312"/>
      <c r="AT50" s="312"/>
      <c r="AU50" s="312"/>
      <c r="AV50" s="312"/>
      <c r="AW50" s="312"/>
      <c r="AX50" s="312"/>
      <c r="AY50" s="312"/>
      <c r="AZ50" s="312"/>
      <c r="BA50" s="312"/>
      <c r="BB50" s="312"/>
      <c r="BC50" s="312"/>
      <c r="BD50" s="312"/>
      <c r="BE50" s="312"/>
      <c r="BF50" s="312"/>
      <c r="BG50" s="312"/>
      <c r="BH50" s="312"/>
      <c r="BI50" s="312"/>
      <c r="BJ50" s="312"/>
      <c r="BK50" s="312"/>
      <c r="BL50" s="312"/>
      <c r="BM50" s="312"/>
      <c r="BN50" s="312"/>
      <c r="BO50" s="312"/>
    </row>
    <row r="51" spans="1:67" s="117" customFormat="1" ht="89.25" x14ac:dyDescent="0.2">
      <c r="A51" s="355" t="s">
        <v>1235</v>
      </c>
      <c r="B51" s="356" t="s">
        <v>1346</v>
      </c>
      <c r="C51" s="356" t="s">
        <v>1368</v>
      </c>
      <c r="D51" s="356" t="s">
        <v>1373</v>
      </c>
      <c r="E51" s="356" t="s">
        <v>1374</v>
      </c>
      <c r="F51" s="357"/>
      <c r="G51" s="357"/>
      <c r="H51" s="357">
        <v>1</v>
      </c>
      <c r="I51" s="357"/>
      <c r="J51" s="357"/>
      <c r="K51" s="357">
        <v>1</v>
      </c>
      <c r="L51" s="357"/>
      <c r="M51" s="357"/>
      <c r="N51" s="357">
        <v>1</v>
      </c>
      <c r="O51" s="357"/>
      <c r="P51" s="357"/>
      <c r="Q51" s="362">
        <v>1</v>
      </c>
      <c r="R51" s="358">
        <f t="shared" si="0"/>
        <v>4</v>
      </c>
      <c r="S51" s="356" t="s">
        <v>1365</v>
      </c>
      <c r="T51" s="356" t="s">
        <v>1370</v>
      </c>
      <c r="U51" s="356"/>
      <c r="V51" s="356" t="s">
        <v>1317</v>
      </c>
      <c r="W51" s="356"/>
      <c r="X51" s="305" t="s">
        <v>1225</v>
      </c>
      <c r="Y51" s="305" t="s">
        <v>1093</v>
      </c>
      <c r="Z51" s="304">
        <v>2</v>
      </c>
      <c r="AA51" s="306">
        <v>0.47</v>
      </c>
      <c r="AB51" s="307">
        <v>0.94</v>
      </c>
      <c r="AC51" s="308" t="s">
        <v>801</v>
      </c>
      <c r="AD51" s="305" t="s">
        <v>35</v>
      </c>
      <c r="AE51" s="317"/>
      <c r="AF51" s="317"/>
      <c r="AG51" s="312"/>
      <c r="AH51" s="312"/>
      <c r="AI51" s="312"/>
      <c r="AJ51" s="312"/>
      <c r="AK51" s="312"/>
      <c r="AL51" s="312"/>
      <c r="AM51" s="312"/>
      <c r="AN51" s="312"/>
      <c r="AO51" s="312"/>
      <c r="AP51" s="312"/>
      <c r="AQ51" s="312"/>
      <c r="AR51" s="312"/>
      <c r="AS51" s="312"/>
      <c r="AT51" s="312"/>
      <c r="AU51" s="312"/>
      <c r="AV51" s="312"/>
      <c r="AW51" s="312"/>
      <c r="AX51" s="312"/>
      <c r="AY51" s="312"/>
      <c r="AZ51" s="312"/>
      <c r="BA51" s="312"/>
      <c r="BB51" s="312"/>
      <c r="BC51" s="312"/>
      <c r="BD51" s="312"/>
      <c r="BE51" s="312"/>
      <c r="BF51" s="312"/>
      <c r="BG51" s="312"/>
      <c r="BH51" s="312"/>
      <c r="BI51" s="312"/>
      <c r="BJ51" s="312"/>
      <c r="BK51" s="312"/>
      <c r="BL51" s="312"/>
      <c r="BM51" s="312"/>
      <c r="BN51" s="312"/>
      <c r="BO51" s="312"/>
    </row>
    <row r="52" spans="1:67" s="117" customFormat="1" ht="89.25" x14ac:dyDescent="0.2">
      <c r="A52" s="355" t="s">
        <v>1235</v>
      </c>
      <c r="B52" s="356" t="s">
        <v>1346</v>
      </c>
      <c r="C52" s="359" t="s">
        <v>1368</v>
      </c>
      <c r="D52" s="359" t="s">
        <v>1375</v>
      </c>
      <c r="E52" s="359" t="s">
        <v>1376</v>
      </c>
      <c r="F52" s="360">
        <v>1</v>
      </c>
      <c r="G52" s="360">
        <v>1</v>
      </c>
      <c r="H52" s="360">
        <v>1</v>
      </c>
      <c r="I52" s="360">
        <v>1</v>
      </c>
      <c r="J52" s="360">
        <v>1</v>
      </c>
      <c r="K52" s="360">
        <v>1</v>
      </c>
      <c r="L52" s="360">
        <v>1</v>
      </c>
      <c r="M52" s="360">
        <v>1</v>
      </c>
      <c r="N52" s="360">
        <v>1</v>
      </c>
      <c r="O52" s="360">
        <v>1</v>
      </c>
      <c r="P52" s="360">
        <v>1</v>
      </c>
      <c r="Q52" s="361">
        <v>1</v>
      </c>
      <c r="R52" s="358">
        <f t="shared" si="0"/>
        <v>12</v>
      </c>
      <c r="S52" s="356" t="s">
        <v>1132</v>
      </c>
      <c r="T52" s="356"/>
      <c r="U52" s="356"/>
      <c r="V52" s="359" t="s">
        <v>1196</v>
      </c>
      <c r="W52" s="359"/>
      <c r="X52" s="305" t="s">
        <v>1226</v>
      </c>
      <c r="Y52" s="305" t="s">
        <v>1093</v>
      </c>
      <c r="Z52" s="304">
        <v>2</v>
      </c>
      <c r="AA52" s="306">
        <v>10</v>
      </c>
      <c r="AB52" s="307">
        <v>20</v>
      </c>
      <c r="AC52" s="308" t="s">
        <v>1229</v>
      </c>
      <c r="AD52" s="305" t="s">
        <v>35</v>
      </c>
      <c r="AE52" s="317"/>
      <c r="AF52" s="317"/>
      <c r="AG52" s="312"/>
      <c r="AH52" s="312"/>
      <c r="AI52" s="312"/>
      <c r="AJ52" s="312"/>
      <c r="AK52" s="312"/>
      <c r="AL52" s="312"/>
      <c r="AM52" s="312"/>
      <c r="AN52" s="312"/>
      <c r="AO52" s="312"/>
      <c r="AP52" s="312"/>
      <c r="AQ52" s="312"/>
      <c r="AR52" s="312"/>
      <c r="AS52" s="312"/>
      <c r="AT52" s="312"/>
      <c r="AU52" s="312"/>
      <c r="AV52" s="312"/>
      <c r="AW52" s="312"/>
      <c r="AX52" s="312"/>
      <c r="AY52" s="312"/>
      <c r="AZ52" s="312"/>
      <c r="BA52" s="312"/>
      <c r="BB52" s="312"/>
      <c r="BC52" s="312"/>
      <c r="BD52" s="312"/>
      <c r="BE52" s="312"/>
      <c r="BF52" s="312"/>
      <c r="BG52" s="312"/>
      <c r="BH52" s="312"/>
      <c r="BI52" s="312"/>
      <c r="BJ52" s="312"/>
      <c r="BK52" s="312"/>
      <c r="BL52" s="312"/>
      <c r="BM52" s="312"/>
      <c r="BN52" s="312"/>
      <c r="BO52" s="312"/>
    </row>
    <row r="53" spans="1:67" s="117" customFormat="1" ht="89.25" x14ac:dyDescent="0.2">
      <c r="A53" s="355" t="s">
        <v>1235</v>
      </c>
      <c r="B53" s="356" t="s">
        <v>1346</v>
      </c>
      <c r="C53" s="359" t="s">
        <v>1377</v>
      </c>
      <c r="D53" s="359" t="s">
        <v>1197</v>
      </c>
      <c r="E53" s="359" t="s">
        <v>1378</v>
      </c>
      <c r="F53" s="360"/>
      <c r="G53" s="360"/>
      <c r="H53" s="360"/>
      <c r="I53" s="360"/>
      <c r="J53" s="360"/>
      <c r="K53" s="360"/>
      <c r="L53" s="360">
        <v>1</v>
      </c>
      <c r="M53" s="360">
        <v>1</v>
      </c>
      <c r="N53" s="360">
        <v>1</v>
      </c>
      <c r="O53" s="360">
        <v>1</v>
      </c>
      <c r="P53" s="360">
        <v>1</v>
      </c>
      <c r="Q53" s="361">
        <v>1</v>
      </c>
      <c r="R53" s="358">
        <f t="shared" si="0"/>
        <v>6</v>
      </c>
      <c r="S53" s="356" t="s">
        <v>1132</v>
      </c>
      <c r="T53" s="356"/>
      <c r="U53" s="356"/>
      <c r="V53" s="359" t="s">
        <v>1379</v>
      </c>
      <c r="W53" s="359"/>
      <c r="X53" s="305" t="s">
        <v>1225</v>
      </c>
      <c r="Y53" s="305" t="s">
        <v>1093</v>
      </c>
      <c r="Z53" s="304">
        <v>2</v>
      </c>
      <c r="AA53" s="306">
        <v>0.47</v>
      </c>
      <c r="AB53" s="307">
        <v>0.94</v>
      </c>
      <c r="AC53" s="308" t="s">
        <v>801</v>
      </c>
      <c r="AD53" s="305" t="s">
        <v>35</v>
      </c>
      <c r="AE53" s="317"/>
      <c r="AF53" s="317"/>
      <c r="AG53" s="312"/>
      <c r="AH53" s="312"/>
      <c r="AI53" s="312"/>
      <c r="AJ53" s="312"/>
      <c r="AK53" s="312"/>
      <c r="AL53" s="312"/>
      <c r="AM53" s="312"/>
      <c r="AN53" s="312"/>
      <c r="AO53" s="312"/>
      <c r="AP53" s="312"/>
      <c r="AQ53" s="312"/>
      <c r="AR53" s="312"/>
      <c r="AS53" s="312"/>
      <c r="AT53" s="312"/>
      <c r="AU53" s="312"/>
      <c r="AV53" s="312"/>
      <c r="AW53" s="312"/>
      <c r="AX53" s="312"/>
      <c r="AY53" s="312"/>
      <c r="AZ53" s="312"/>
      <c r="BA53" s="312"/>
      <c r="BB53" s="312"/>
      <c r="BC53" s="312"/>
      <c r="BD53" s="312"/>
      <c r="BE53" s="312"/>
      <c r="BF53" s="312"/>
      <c r="BG53" s="312"/>
      <c r="BH53" s="312"/>
      <c r="BI53" s="312"/>
      <c r="BJ53" s="312"/>
      <c r="BK53" s="312"/>
      <c r="BL53" s="312"/>
      <c r="BM53" s="312"/>
      <c r="BN53" s="312"/>
      <c r="BO53" s="312"/>
    </row>
    <row r="54" spans="1:67" s="117" customFormat="1" ht="127.5" x14ac:dyDescent="0.2">
      <c r="A54" s="355" t="s">
        <v>1380</v>
      </c>
      <c r="B54" s="356" t="s">
        <v>1381</v>
      </c>
      <c r="C54" s="359" t="s">
        <v>1382</v>
      </c>
      <c r="D54" s="359" t="s">
        <v>1383</v>
      </c>
      <c r="E54" s="359" t="s">
        <v>1384</v>
      </c>
      <c r="F54" s="360"/>
      <c r="G54" s="360"/>
      <c r="H54" s="360"/>
      <c r="I54" s="360">
        <v>1</v>
      </c>
      <c r="J54" s="360">
        <v>1</v>
      </c>
      <c r="K54" s="360">
        <v>1</v>
      </c>
      <c r="L54" s="360">
        <v>1</v>
      </c>
      <c r="M54" s="360">
        <v>1</v>
      </c>
      <c r="N54" s="360">
        <v>1</v>
      </c>
      <c r="O54" s="360">
        <v>1</v>
      </c>
      <c r="P54" s="360">
        <v>1</v>
      </c>
      <c r="Q54" s="361">
        <v>1</v>
      </c>
      <c r="R54" s="358">
        <f t="shared" si="0"/>
        <v>9</v>
      </c>
      <c r="S54" s="356" t="s">
        <v>1385</v>
      </c>
      <c r="T54" s="356" t="s">
        <v>1386</v>
      </c>
      <c r="U54" s="356"/>
      <c r="V54" s="359" t="s">
        <v>1337</v>
      </c>
      <c r="W54" s="359"/>
      <c r="X54" s="305" t="s">
        <v>1226</v>
      </c>
      <c r="Y54" s="305" t="s">
        <v>1093</v>
      </c>
      <c r="Z54" s="304">
        <v>2</v>
      </c>
      <c r="AA54" s="306">
        <v>10</v>
      </c>
      <c r="AB54" s="307">
        <v>20</v>
      </c>
      <c r="AC54" s="308" t="s">
        <v>1229</v>
      </c>
      <c r="AD54" s="305" t="s">
        <v>35</v>
      </c>
      <c r="AE54" s="317"/>
      <c r="AF54" s="317"/>
      <c r="AG54" s="312"/>
      <c r="AH54" s="312"/>
      <c r="AI54" s="312"/>
      <c r="AJ54" s="312"/>
      <c r="AK54" s="312"/>
      <c r="AL54" s="312"/>
      <c r="AM54" s="312"/>
      <c r="AN54" s="312"/>
      <c r="AO54" s="312"/>
      <c r="AP54" s="312"/>
      <c r="AQ54" s="312"/>
      <c r="AR54" s="312"/>
      <c r="AS54" s="312"/>
      <c r="AT54" s="312"/>
      <c r="AU54" s="312"/>
      <c r="AV54" s="312"/>
      <c r="AW54" s="312"/>
      <c r="AX54" s="312"/>
      <c r="AY54" s="312"/>
      <c r="AZ54" s="312"/>
      <c r="BA54" s="312"/>
      <c r="BB54" s="312"/>
      <c r="BC54" s="312"/>
      <c r="BD54" s="312"/>
      <c r="BE54" s="312"/>
      <c r="BF54" s="312"/>
      <c r="BG54" s="312"/>
      <c r="BH54" s="312"/>
      <c r="BI54" s="312"/>
      <c r="BJ54" s="312"/>
      <c r="BK54" s="312"/>
      <c r="BL54" s="312"/>
      <c r="BM54" s="312"/>
      <c r="BN54" s="312"/>
      <c r="BO54" s="312"/>
    </row>
    <row r="55" spans="1:67" s="117" customFormat="1" ht="127.5" x14ac:dyDescent="0.2">
      <c r="A55" s="355" t="s">
        <v>1380</v>
      </c>
      <c r="B55" s="356" t="s">
        <v>1381</v>
      </c>
      <c r="C55" s="356" t="s">
        <v>1382</v>
      </c>
      <c r="D55" s="356" t="s">
        <v>1387</v>
      </c>
      <c r="E55" s="356" t="s">
        <v>1388</v>
      </c>
      <c r="F55" s="357"/>
      <c r="G55" s="357"/>
      <c r="H55" s="357"/>
      <c r="I55" s="357">
        <v>1</v>
      </c>
      <c r="J55" s="357">
        <v>1</v>
      </c>
      <c r="K55" s="357">
        <v>1</v>
      </c>
      <c r="L55" s="357">
        <v>1</v>
      </c>
      <c r="M55" s="357">
        <v>1</v>
      </c>
      <c r="N55" s="357">
        <v>1</v>
      </c>
      <c r="O55" s="357">
        <v>1</v>
      </c>
      <c r="P55" s="357">
        <v>1</v>
      </c>
      <c r="Q55" s="362">
        <v>1</v>
      </c>
      <c r="R55" s="358">
        <f t="shared" si="0"/>
        <v>9</v>
      </c>
      <c r="S55" s="356" t="s">
        <v>1389</v>
      </c>
      <c r="T55" s="356" t="s">
        <v>1390</v>
      </c>
      <c r="U55" s="356"/>
      <c r="V55" s="359" t="s">
        <v>1337</v>
      </c>
      <c r="W55" s="356"/>
      <c r="X55" s="305" t="s">
        <v>1225</v>
      </c>
      <c r="Y55" s="305" t="s">
        <v>1093</v>
      </c>
      <c r="Z55" s="304">
        <v>3</v>
      </c>
      <c r="AA55" s="306">
        <v>0.47</v>
      </c>
      <c r="AB55" s="307">
        <v>1.41</v>
      </c>
      <c r="AC55" s="308" t="s">
        <v>801</v>
      </c>
      <c r="AD55" s="305" t="s">
        <v>35</v>
      </c>
      <c r="AE55" s="317"/>
      <c r="AF55" s="317"/>
      <c r="AG55" s="312"/>
      <c r="AH55" s="312"/>
      <c r="AI55" s="312"/>
      <c r="AJ55" s="312"/>
      <c r="AK55" s="312"/>
      <c r="AL55" s="312"/>
      <c r="AM55" s="312"/>
      <c r="AN55" s="312"/>
      <c r="AO55" s="312"/>
      <c r="AP55" s="312"/>
      <c r="AQ55" s="312"/>
      <c r="AR55" s="312"/>
      <c r="AS55" s="312"/>
      <c r="AT55" s="312"/>
      <c r="AU55" s="312"/>
      <c r="AV55" s="312"/>
      <c r="AW55" s="312"/>
      <c r="AX55" s="312"/>
      <c r="AY55" s="312"/>
      <c r="AZ55" s="312"/>
      <c r="BA55" s="312"/>
      <c r="BB55" s="312"/>
      <c r="BC55" s="312"/>
      <c r="BD55" s="312"/>
      <c r="BE55" s="312"/>
      <c r="BF55" s="312"/>
      <c r="BG55" s="312"/>
      <c r="BH55" s="312"/>
      <c r="BI55" s="312"/>
      <c r="BJ55" s="312"/>
      <c r="BK55" s="312"/>
      <c r="BL55" s="312"/>
      <c r="BM55" s="312"/>
      <c r="BN55" s="312"/>
      <c r="BO55" s="312"/>
    </row>
    <row r="56" spans="1:67" s="117" customFormat="1" ht="127.5" x14ac:dyDescent="0.2">
      <c r="A56" s="355" t="s">
        <v>1380</v>
      </c>
      <c r="B56" s="356" t="s">
        <v>1381</v>
      </c>
      <c r="C56" s="369" t="s">
        <v>1391</v>
      </c>
      <c r="D56" s="359" t="s">
        <v>1392</v>
      </c>
      <c r="E56" s="369" t="s">
        <v>1393</v>
      </c>
      <c r="F56" s="360"/>
      <c r="G56" s="360"/>
      <c r="H56" s="360"/>
      <c r="I56" s="361">
        <v>1</v>
      </c>
      <c r="J56" s="360"/>
      <c r="K56" s="360"/>
      <c r="L56" s="360"/>
      <c r="M56" s="360"/>
      <c r="N56" s="360"/>
      <c r="O56" s="360"/>
      <c r="P56" s="360"/>
      <c r="Q56" s="360"/>
      <c r="R56" s="358">
        <f t="shared" si="0"/>
        <v>1</v>
      </c>
      <c r="S56" s="359" t="s">
        <v>1394</v>
      </c>
      <c r="T56" s="356" t="s">
        <v>1395</v>
      </c>
      <c r="U56" s="356"/>
      <c r="V56" s="359" t="s">
        <v>1222</v>
      </c>
      <c r="W56" s="359"/>
      <c r="X56" s="305" t="s">
        <v>1225</v>
      </c>
      <c r="Y56" s="305" t="s">
        <v>1093</v>
      </c>
      <c r="Z56" s="304">
        <v>12</v>
      </c>
      <c r="AA56" s="306">
        <v>0.47</v>
      </c>
      <c r="AB56" s="307">
        <v>5.64</v>
      </c>
      <c r="AC56" s="308" t="s">
        <v>801</v>
      </c>
      <c r="AD56" s="305" t="s">
        <v>35</v>
      </c>
      <c r="AE56" s="317"/>
      <c r="AF56" s="317"/>
      <c r="AG56" s="312"/>
      <c r="AH56" s="312"/>
      <c r="AI56" s="312"/>
      <c r="AJ56" s="312"/>
      <c r="AK56" s="312"/>
      <c r="AL56" s="312"/>
      <c r="AM56" s="312"/>
      <c r="AN56" s="312"/>
      <c r="AO56" s="312"/>
      <c r="AP56" s="312"/>
      <c r="AQ56" s="312"/>
      <c r="AR56" s="312"/>
      <c r="AS56" s="312"/>
      <c r="AT56" s="312"/>
      <c r="AU56" s="312"/>
      <c r="AV56" s="312"/>
      <c r="AW56" s="312"/>
      <c r="AX56" s="312"/>
      <c r="AY56" s="312"/>
      <c r="AZ56" s="312"/>
      <c r="BA56" s="312"/>
      <c r="BB56" s="312"/>
      <c r="BC56" s="312"/>
      <c r="BD56" s="312"/>
      <c r="BE56" s="312"/>
      <c r="BF56" s="312"/>
      <c r="BG56" s="312"/>
      <c r="BH56" s="312"/>
      <c r="BI56" s="312"/>
      <c r="BJ56" s="312"/>
      <c r="BK56" s="312"/>
      <c r="BL56" s="312"/>
      <c r="BM56" s="312"/>
      <c r="BN56" s="312"/>
      <c r="BO56" s="312"/>
    </row>
    <row r="57" spans="1:67" s="117" customFormat="1" ht="127.5" x14ac:dyDescent="0.2">
      <c r="A57" s="355" t="s">
        <v>1380</v>
      </c>
      <c r="B57" s="356" t="s">
        <v>1381</v>
      </c>
      <c r="C57" s="356" t="s">
        <v>1391</v>
      </c>
      <c r="D57" s="356" t="s">
        <v>1396</v>
      </c>
      <c r="E57" s="356" t="s">
        <v>1397</v>
      </c>
      <c r="F57" s="357"/>
      <c r="G57" s="357"/>
      <c r="H57" s="357"/>
      <c r="I57" s="357"/>
      <c r="J57" s="357"/>
      <c r="K57" s="362">
        <v>1</v>
      </c>
      <c r="L57" s="357"/>
      <c r="M57" s="357"/>
      <c r="N57" s="357"/>
      <c r="O57" s="357"/>
      <c r="P57" s="357"/>
      <c r="Q57" s="357"/>
      <c r="R57" s="358">
        <f t="shared" si="0"/>
        <v>1</v>
      </c>
      <c r="S57" s="356" t="s">
        <v>1127</v>
      </c>
      <c r="T57" s="356"/>
      <c r="U57" s="356"/>
      <c r="V57" s="359" t="s">
        <v>1222</v>
      </c>
      <c r="W57" s="356"/>
      <c r="X57" s="305" t="s">
        <v>1226</v>
      </c>
      <c r="Y57" s="305" t="s">
        <v>1093</v>
      </c>
      <c r="Z57" s="304">
        <v>6</v>
      </c>
      <c r="AA57" s="306">
        <v>10</v>
      </c>
      <c r="AB57" s="307">
        <v>60</v>
      </c>
      <c r="AC57" s="308" t="s">
        <v>1229</v>
      </c>
      <c r="AD57" s="305" t="s">
        <v>35</v>
      </c>
      <c r="AE57" s="317"/>
      <c r="AF57" s="317"/>
      <c r="AG57" s="312"/>
      <c r="AH57" s="312"/>
      <c r="AI57" s="312"/>
      <c r="AJ57" s="312"/>
      <c r="AK57" s="312"/>
      <c r="AL57" s="312"/>
      <c r="AM57" s="312"/>
      <c r="AN57" s="312"/>
      <c r="AO57" s="312"/>
      <c r="AP57" s="312"/>
      <c r="AQ57" s="312"/>
      <c r="AR57" s="312"/>
      <c r="AS57" s="312"/>
      <c r="AT57" s="312"/>
      <c r="AU57" s="312"/>
      <c r="AV57" s="312"/>
      <c r="AW57" s="312"/>
      <c r="AX57" s="312"/>
      <c r="AY57" s="312"/>
      <c r="AZ57" s="312"/>
      <c r="BA57" s="312"/>
      <c r="BB57" s="312"/>
      <c r="BC57" s="312"/>
      <c r="BD57" s="312"/>
      <c r="BE57" s="312"/>
      <c r="BF57" s="312"/>
      <c r="BG57" s="312"/>
      <c r="BH57" s="312"/>
      <c r="BI57" s="312"/>
      <c r="BJ57" s="312"/>
      <c r="BK57" s="312"/>
      <c r="BL57" s="312"/>
      <c r="BM57" s="312"/>
      <c r="BN57" s="312"/>
      <c r="BO57" s="312"/>
    </row>
    <row r="58" spans="1:67" s="117" customFormat="1" ht="127.5" x14ac:dyDescent="0.2">
      <c r="A58" s="355" t="s">
        <v>1380</v>
      </c>
      <c r="B58" s="356" t="s">
        <v>1381</v>
      </c>
      <c r="C58" s="359" t="s">
        <v>1391</v>
      </c>
      <c r="D58" s="359" t="s">
        <v>1398</v>
      </c>
      <c r="E58" s="359" t="s">
        <v>1399</v>
      </c>
      <c r="F58" s="360"/>
      <c r="G58" s="360"/>
      <c r="H58" s="360"/>
      <c r="I58" s="360"/>
      <c r="J58" s="360"/>
      <c r="K58" s="360"/>
      <c r="L58" s="361">
        <v>1</v>
      </c>
      <c r="M58" s="360"/>
      <c r="N58" s="360"/>
      <c r="O58" s="360"/>
      <c r="P58" s="360"/>
      <c r="Q58" s="360"/>
      <c r="R58" s="358">
        <f t="shared" si="0"/>
        <v>1</v>
      </c>
      <c r="S58" s="356" t="s">
        <v>1389</v>
      </c>
      <c r="T58" s="356" t="s">
        <v>1395</v>
      </c>
      <c r="U58" s="356"/>
      <c r="V58" s="359" t="s">
        <v>1222</v>
      </c>
      <c r="W58" s="359"/>
      <c r="X58" s="305" t="s">
        <v>1225</v>
      </c>
      <c r="Y58" s="305" t="s">
        <v>1093</v>
      </c>
      <c r="Z58" s="304">
        <v>2</v>
      </c>
      <c r="AA58" s="306">
        <v>0.47</v>
      </c>
      <c r="AB58" s="307">
        <v>0.94</v>
      </c>
      <c r="AC58" s="308" t="s">
        <v>801</v>
      </c>
      <c r="AD58" s="305" t="s">
        <v>35</v>
      </c>
      <c r="AE58" s="317"/>
      <c r="AF58" s="317"/>
      <c r="AG58" s="312"/>
      <c r="AH58" s="312"/>
      <c r="AI58" s="312"/>
      <c r="AJ58" s="312"/>
      <c r="AK58" s="312"/>
      <c r="AL58" s="312"/>
      <c r="AM58" s="312"/>
      <c r="AN58" s="312"/>
      <c r="AO58" s="312"/>
      <c r="AP58" s="312"/>
      <c r="AQ58" s="312"/>
      <c r="AR58" s="312"/>
      <c r="AS58" s="312"/>
      <c r="AT58" s="312"/>
      <c r="AU58" s="312"/>
      <c r="AV58" s="312"/>
      <c r="AW58" s="312"/>
      <c r="AX58" s="312"/>
      <c r="AY58" s="312"/>
      <c r="AZ58" s="312"/>
      <c r="BA58" s="312"/>
      <c r="BB58" s="312"/>
      <c r="BC58" s="312"/>
      <c r="BD58" s="312"/>
      <c r="BE58" s="312"/>
      <c r="BF58" s="312"/>
      <c r="BG58" s="312"/>
      <c r="BH58" s="312"/>
      <c r="BI58" s="312"/>
      <c r="BJ58" s="312"/>
      <c r="BK58" s="312"/>
      <c r="BL58" s="312"/>
      <c r="BM58" s="312"/>
      <c r="BN58" s="312"/>
      <c r="BO58" s="312"/>
    </row>
    <row r="59" spans="1:67" s="117" customFormat="1" ht="76.5" x14ac:dyDescent="0.2">
      <c r="A59" s="371" t="s">
        <v>1400</v>
      </c>
      <c r="B59" s="356" t="s">
        <v>1401</v>
      </c>
      <c r="C59" s="356" t="s">
        <v>1402</v>
      </c>
      <c r="D59" s="356" t="s">
        <v>1213</v>
      </c>
      <c r="E59" s="356" t="s">
        <v>1403</v>
      </c>
      <c r="F59" s="357"/>
      <c r="G59" s="357"/>
      <c r="H59" s="357">
        <v>1</v>
      </c>
      <c r="I59" s="357">
        <v>1</v>
      </c>
      <c r="J59" s="357">
        <v>1</v>
      </c>
      <c r="K59" s="357">
        <v>1</v>
      </c>
      <c r="L59" s="357">
        <v>1</v>
      </c>
      <c r="M59" s="357">
        <v>1</v>
      </c>
      <c r="N59" s="357">
        <v>1</v>
      </c>
      <c r="O59" s="357">
        <v>1</v>
      </c>
      <c r="P59" s="357">
        <v>1</v>
      </c>
      <c r="Q59" s="362">
        <v>1</v>
      </c>
      <c r="R59" s="358">
        <f t="shared" si="0"/>
        <v>10</v>
      </c>
      <c r="S59" s="356" t="s">
        <v>1124</v>
      </c>
      <c r="T59" s="356"/>
      <c r="U59" s="356"/>
      <c r="V59" s="356" t="s">
        <v>1404</v>
      </c>
      <c r="W59" s="356"/>
      <c r="X59" s="305" t="s">
        <v>1226</v>
      </c>
      <c r="Y59" s="305" t="s">
        <v>1093</v>
      </c>
      <c r="Z59" s="304">
        <v>2</v>
      </c>
      <c r="AA59" s="306">
        <v>10</v>
      </c>
      <c r="AB59" s="307">
        <v>20</v>
      </c>
      <c r="AC59" s="308" t="s">
        <v>1229</v>
      </c>
      <c r="AD59" s="305" t="s">
        <v>35</v>
      </c>
      <c r="AE59" s="317"/>
      <c r="AF59" s="317"/>
      <c r="AG59" s="312"/>
      <c r="AH59" s="312"/>
      <c r="AI59" s="312"/>
      <c r="AJ59" s="312"/>
      <c r="AK59" s="312"/>
      <c r="AL59" s="312"/>
      <c r="AM59" s="312"/>
      <c r="AN59" s="312"/>
      <c r="AO59" s="312"/>
      <c r="AP59" s="312"/>
      <c r="AQ59" s="312"/>
      <c r="AR59" s="312"/>
      <c r="AS59" s="312"/>
      <c r="AT59" s="312"/>
      <c r="AU59" s="312"/>
      <c r="AV59" s="312"/>
      <c r="AW59" s="312"/>
      <c r="AX59" s="312"/>
      <c r="AY59" s="312"/>
      <c r="AZ59" s="312"/>
      <c r="BA59" s="312"/>
      <c r="BB59" s="312"/>
      <c r="BC59" s="312"/>
      <c r="BD59" s="312"/>
      <c r="BE59" s="312"/>
      <c r="BF59" s="312"/>
      <c r="BG59" s="312"/>
      <c r="BH59" s="312"/>
      <c r="BI59" s="312"/>
      <c r="BJ59" s="312"/>
      <c r="BK59" s="312"/>
      <c r="BL59" s="312"/>
      <c r="BM59" s="312"/>
      <c r="BN59" s="312"/>
      <c r="BO59" s="312"/>
    </row>
    <row r="60" spans="1:67" s="117" customFormat="1" ht="76.5" x14ac:dyDescent="0.2">
      <c r="A60" s="371" t="s">
        <v>1400</v>
      </c>
      <c r="B60" s="356" t="s">
        <v>1401</v>
      </c>
      <c r="C60" s="359" t="s">
        <v>1402</v>
      </c>
      <c r="D60" s="359" t="s">
        <v>1214</v>
      </c>
      <c r="E60" s="359" t="s">
        <v>1215</v>
      </c>
      <c r="F60" s="360"/>
      <c r="G60" s="360"/>
      <c r="H60" s="360">
        <v>1</v>
      </c>
      <c r="I60" s="360"/>
      <c r="J60" s="360"/>
      <c r="K60" s="360">
        <v>1</v>
      </c>
      <c r="L60" s="360"/>
      <c r="M60" s="360"/>
      <c r="N60" s="360">
        <v>1</v>
      </c>
      <c r="O60" s="360"/>
      <c r="P60" s="360"/>
      <c r="Q60" s="361">
        <v>1</v>
      </c>
      <c r="R60" s="358">
        <f t="shared" si="0"/>
        <v>4</v>
      </c>
      <c r="S60" s="356" t="s">
        <v>1405</v>
      </c>
      <c r="T60" s="356"/>
      <c r="U60" s="356"/>
      <c r="V60" s="356" t="s">
        <v>1404</v>
      </c>
      <c r="W60" s="359"/>
      <c r="X60" s="305" t="s">
        <v>1225</v>
      </c>
      <c r="Y60" s="305" t="s">
        <v>1093</v>
      </c>
      <c r="Z60" s="304">
        <v>2</v>
      </c>
      <c r="AA60" s="306">
        <v>0.47</v>
      </c>
      <c r="AB60" s="307">
        <v>0.94</v>
      </c>
      <c r="AC60" s="308" t="s">
        <v>801</v>
      </c>
      <c r="AD60" s="305" t="s">
        <v>35</v>
      </c>
      <c r="AE60" s="317"/>
      <c r="AF60" s="317"/>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D60" s="312"/>
      <c r="BE60" s="312"/>
      <c r="BF60" s="312"/>
      <c r="BG60" s="312"/>
      <c r="BH60" s="312"/>
      <c r="BI60" s="312"/>
      <c r="BJ60" s="312"/>
      <c r="BK60" s="312"/>
      <c r="BL60" s="312"/>
      <c r="BM60" s="312"/>
      <c r="BN60" s="312"/>
      <c r="BO60" s="312"/>
    </row>
    <row r="61" spans="1:67" s="117" customFormat="1" ht="76.5" x14ac:dyDescent="0.2">
      <c r="A61" s="371" t="s">
        <v>1400</v>
      </c>
      <c r="B61" s="356" t="s">
        <v>1401</v>
      </c>
      <c r="C61" s="356" t="s">
        <v>1402</v>
      </c>
      <c r="D61" s="356" t="s">
        <v>1216</v>
      </c>
      <c r="E61" s="356" t="s">
        <v>1217</v>
      </c>
      <c r="F61" s="357"/>
      <c r="G61" s="357"/>
      <c r="H61" s="357"/>
      <c r="I61" s="357"/>
      <c r="J61" s="357"/>
      <c r="K61" s="357"/>
      <c r="L61" s="357"/>
      <c r="M61" s="357"/>
      <c r="N61" s="357">
        <v>1</v>
      </c>
      <c r="O61" s="357"/>
      <c r="P61" s="357"/>
      <c r="Q61" s="357"/>
      <c r="R61" s="358">
        <f t="shared" si="0"/>
        <v>1</v>
      </c>
      <c r="S61" s="356" t="s">
        <v>1132</v>
      </c>
      <c r="T61" s="356"/>
      <c r="U61" s="356"/>
      <c r="V61" s="356" t="s">
        <v>1404</v>
      </c>
      <c r="W61" s="356"/>
      <c r="X61" s="305" t="s">
        <v>1225</v>
      </c>
      <c r="Y61" s="305" t="s">
        <v>1093</v>
      </c>
      <c r="Z61" s="304">
        <v>12</v>
      </c>
      <c r="AA61" s="306">
        <v>0.47</v>
      </c>
      <c r="AB61" s="307">
        <v>5.64</v>
      </c>
      <c r="AC61" s="308" t="s">
        <v>801</v>
      </c>
      <c r="AD61" s="305" t="s">
        <v>35</v>
      </c>
      <c r="AE61" s="317"/>
      <c r="AF61" s="317"/>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D61" s="312"/>
      <c r="BE61" s="312"/>
      <c r="BF61" s="312"/>
      <c r="BG61" s="312"/>
      <c r="BH61" s="312"/>
      <c r="BI61" s="312"/>
      <c r="BJ61" s="312"/>
      <c r="BK61" s="312"/>
      <c r="BL61" s="312"/>
      <c r="BM61" s="312"/>
      <c r="BN61" s="312"/>
      <c r="BO61" s="312"/>
    </row>
    <row r="62" spans="1:67" s="117" customFormat="1" ht="76.5" x14ac:dyDescent="0.2">
      <c r="A62" s="371" t="s">
        <v>1400</v>
      </c>
      <c r="B62" s="356" t="s">
        <v>1401</v>
      </c>
      <c r="C62" s="359" t="s">
        <v>1402</v>
      </c>
      <c r="D62" s="359" t="s">
        <v>1218</v>
      </c>
      <c r="E62" s="359" t="s">
        <v>1406</v>
      </c>
      <c r="F62" s="360"/>
      <c r="G62" s="360"/>
      <c r="H62" s="360"/>
      <c r="I62" s="360"/>
      <c r="J62" s="360"/>
      <c r="K62" s="360"/>
      <c r="L62" s="360"/>
      <c r="M62" s="360"/>
      <c r="N62" s="360"/>
      <c r="O62" s="360">
        <v>1</v>
      </c>
      <c r="P62" s="360"/>
      <c r="Q62" s="360"/>
      <c r="R62" s="358">
        <f t="shared" si="0"/>
        <v>1</v>
      </c>
      <c r="S62" s="356" t="s">
        <v>1127</v>
      </c>
      <c r="T62" s="356"/>
      <c r="U62" s="356"/>
      <c r="V62" s="356" t="s">
        <v>1404</v>
      </c>
      <c r="W62" s="359"/>
      <c r="X62" s="305" t="s">
        <v>1226</v>
      </c>
      <c r="Y62" s="305" t="s">
        <v>1093</v>
      </c>
      <c r="Z62" s="304">
        <v>6</v>
      </c>
      <c r="AA62" s="306">
        <v>10</v>
      </c>
      <c r="AB62" s="307">
        <v>60</v>
      </c>
      <c r="AC62" s="308" t="s">
        <v>1229</v>
      </c>
      <c r="AD62" s="305" t="s">
        <v>35</v>
      </c>
      <c r="AE62" s="317"/>
      <c r="AF62" s="317"/>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D62" s="312"/>
      <c r="BE62" s="312"/>
      <c r="BF62" s="312"/>
      <c r="BG62" s="312"/>
      <c r="BH62" s="312"/>
      <c r="BI62" s="312"/>
      <c r="BJ62" s="312"/>
      <c r="BK62" s="312"/>
      <c r="BL62" s="312"/>
      <c r="BM62" s="312"/>
      <c r="BN62" s="312"/>
      <c r="BO62" s="312"/>
    </row>
    <row r="63" spans="1:67" s="117" customFormat="1" ht="76.5" x14ac:dyDescent="0.2">
      <c r="A63" s="371" t="s">
        <v>1400</v>
      </c>
      <c r="B63" s="356" t="s">
        <v>1401</v>
      </c>
      <c r="C63" s="356" t="s">
        <v>1407</v>
      </c>
      <c r="D63" s="356" t="s">
        <v>1219</v>
      </c>
      <c r="E63" s="356" t="s">
        <v>1408</v>
      </c>
      <c r="F63" s="357">
        <v>1</v>
      </c>
      <c r="G63" s="357"/>
      <c r="H63" s="357"/>
      <c r="I63" s="357"/>
      <c r="J63" s="357"/>
      <c r="K63" s="357"/>
      <c r="L63" s="357"/>
      <c r="M63" s="357"/>
      <c r="N63" s="357"/>
      <c r="O63" s="357"/>
      <c r="P63" s="357"/>
      <c r="Q63" s="357"/>
      <c r="R63" s="358">
        <f t="shared" si="0"/>
        <v>1</v>
      </c>
      <c r="S63" s="356" t="s">
        <v>1409</v>
      </c>
      <c r="T63" s="356" t="s">
        <v>1410</v>
      </c>
      <c r="U63" s="356"/>
      <c r="V63" s="356" t="s">
        <v>1404</v>
      </c>
      <c r="W63" s="356"/>
      <c r="X63" s="305" t="s">
        <v>1225</v>
      </c>
      <c r="Y63" s="305" t="s">
        <v>1093</v>
      </c>
      <c r="Z63" s="304">
        <v>2</v>
      </c>
      <c r="AA63" s="306">
        <v>0.47</v>
      </c>
      <c r="AB63" s="307">
        <v>0.94</v>
      </c>
      <c r="AC63" s="308" t="s">
        <v>801</v>
      </c>
      <c r="AD63" s="305" t="s">
        <v>35</v>
      </c>
      <c r="AE63" s="317"/>
      <c r="AF63" s="317"/>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D63" s="312"/>
      <c r="BE63" s="312"/>
      <c r="BF63" s="312"/>
      <c r="BG63" s="312"/>
      <c r="BH63" s="312"/>
      <c r="BI63" s="312"/>
      <c r="BJ63" s="312"/>
      <c r="BK63" s="312"/>
      <c r="BL63" s="312"/>
      <c r="BM63" s="312"/>
      <c r="BN63" s="312"/>
      <c r="BO63" s="312"/>
    </row>
    <row r="64" spans="1:67" s="117" customFormat="1" ht="76.5" x14ac:dyDescent="0.2">
      <c r="A64" s="371" t="s">
        <v>1400</v>
      </c>
      <c r="B64" s="356" t="s">
        <v>1401</v>
      </c>
      <c r="C64" s="359" t="s">
        <v>1407</v>
      </c>
      <c r="D64" s="359" t="s">
        <v>1411</v>
      </c>
      <c r="E64" s="359" t="s">
        <v>1412</v>
      </c>
      <c r="F64" s="360"/>
      <c r="G64" s="360"/>
      <c r="H64" s="360"/>
      <c r="I64" s="360"/>
      <c r="J64" s="360"/>
      <c r="K64" s="360"/>
      <c r="L64" s="360">
        <v>1</v>
      </c>
      <c r="M64" s="360"/>
      <c r="N64" s="360"/>
      <c r="O64" s="360"/>
      <c r="P64" s="360"/>
      <c r="Q64" s="360"/>
      <c r="R64" s="358">
        <f t="shared" si="0"/>
        <v>1</v>
      </c>
      <c r="S64" s="356" t="s">
        <v>1413</v>
      </c>
      <c r="T64" s="356" t="s">
        <v>1414</v>
      </c>
      <c r="U64" s="356"/>
      <c r="V64" s="356" t="s">
        <v>1404</v>
      </c>
      <c r="W64" s="359"/>
      <c r="X64" s="305" t="s">
        <v>1225</v>
      </c>
      <c r="Y64" s="305" t="s">
        <v>1093</v>
      </c>
      <c r="Z64" s="304">
        <v>2</v>
      </c>
      <c r="AA64" s="306">
        <v>0.47</v>
      </c>
      <c r="AB64" s="307">
        <v>0.94</v>
      </c>
      <c r="AC64" s="308" t="s">
        <v>801</v>
      </c>
      <c r="AD64" s="305" t="s">
        <v>35</v>
      </c>
      <c r="AE64" s="317"/>
      <c r="AF64" s="317"/>
      <c r="AG64" s="312"/>
      <c r="AH64" s="312"/>
      <c r="AI64" s="312"/>
      <c r="AJ64" s="312"/>
      <c r="AK64" s="312"/>
      <c r="AL64" s="312"/>
      <c r="AM64" s="312"/>
      <c r="AN64" s="312"/>
      <c r="AO64" s="312"/>
      <c r="AP64" s="312"/>
      <c r="AQ64" s="312"/>
      <c r="AR64" s="312"/>
      <c r="AS64" s="312"/>
      <c r="AT64" s="312"/>
      <c r="AU64" s="312"/>
      <c r="AV64" s="312"/>
      <c r="AW64" s="312"/>
      <c r="AX64" s="312"/>
      <c r="AY64" s="312"/>
      <c r="AZ64" s="312"/>
      <c r="BA64" s="312"/>
      <c r="BB64" s="312"/>
      <c r="BC64" s="312"/>
      <c r="BD64" s="312"/>
      <c r="BE64" s="312"/>
      <c r="BF64" s="312"/>
      <c r="BG64" s="312"/>
      <c r="BH64" s="312"/>
      <c r="BI64" s="312"/>
      <c r="BJ64" s="312"/>
      <c r="BK64" s="312"/>
      <c r="BL64" s="312"/>
      <c r="BM64" s="312"/>
      <c r="BN64" s="312"/>
      <c r="BO64" s="312"/>
    </row>
    <row r="65" spans="1:67" s="117" customFormat="1" ht="191.25" x14ac:dyDescent="0.2">
      <c r="A65" s="355" t="s">
        <v>1415</v>
      </c>
      <c r="B65" s="356" t="s">
        <v>1416</v>
      </c>
      <c r="C65" s="359" t="s">
        <v>1417</v>
      </c>
      <c r="D65" s="359" t="s">
        <v>1177</v>
      </c>
      <c r="E65" s="366" t="s">
        <v>1418</v>
      </c>
      <c r="F65" s="360"/>
      <c r="G65" s="360"/>
      <c r="H65" s="360"/>
      <c r="I65" s="360"/>
      <c r="J65" s="360"/>
      <c r="K65" s="360"/>
      <c r="L65" s="360"/>
      <c r="M65" s="360"/>
      <c r="N65" s="360"/>
      <c r="O65" s="360"/>
      <c r="P65" s="360">
        <v>1</v>
      </c>
      <c r="Q65" s="360"/>
      <c r="R65" s="358">
        <f t="shared" si="0"/>
        <v>1</v>
      </c>
      <c r="S65" s="356" t="s">
        <v>1419</v>
      </c>
      <c r="T65" s="356"/>
      <c r="U65" s="356"/>
      <c r="V65" s="359" t="s">
        <v>1420</v>
      </c>
      <c r="W65" s="359" t="s">
        <v>1421</v>
      </c>
      <c r="X65" s="305" t="s">
        <v>1226</v>
      </c>
      <c r="Y65" s="305" t="s">
        <v>1093</v>
      </c>
      <c r="Z65" s="304">
        <v>0</v>
      </c>
      <c r="AA65" s="306">
        <v>0</v>
      </c>
      <c r="AB65" s="307">
        <v>0</v>
      </c>
      <c r="AC65" s="308" t="s">
        <v>1229</v>
      </c>
      <c r="AD65" s="305" t="s">
        <v>35</v>
      </c>
      <c r="AE65" s="317"/>
      <c r="AF65" s="317"/>
      <c r="AG65" s="312"/>
      <c r="AH65" s="312"/>
      <c r="AI65" s="312"/>
      <c r="AJ65" s="312"/>
      <c r="AK65" s="312"/>
      <c r="AL65" s="312"/>
      <c r="AM65" s="312"/>
      <c r="AN65" s="312"/>
      <c r="AO65" s="312"/>
      <c r="AP65" s="312"/>
      <c r="AQ65" s="312"/>
      <c r="AR65" s="312"/>
      <c r="AS65" s="312"/>
      <c r="AT65" s="312"/>
      <c r="AU65" s="312"/>
      <c r="AV65" s="312"/>
      <c r="AW65" s="312"/>
      <c r="AX65" s="312"/>
      <c r="AY65" s="312"/>
      <c r="AZ65" s="312"/>
      <c r="BA65" s="312"/>
      <c r="BB65" s="312"/>
      <c r="BC65" s="312"/>
      <c r="BD65" s="312"/>
      <c r="BE65" s="312"/>
      <c r="BF65" s="312"/>
      <c r="BG65" s="312"/>
      <c r="BH65" s="312"/>
      <c r="BI65" s="312"/>
      <c r="BJ65" s="312"/>
      <c r="BK65" s="312"/>
      <c r="BL65" s="312"/>
      <c r="BM65" s="312"/>
      <c r="BN65" s="312"/>
      <c r="BO65" s="312"/>
    </row>
    <row r="66" spans="1:67" s="117" customFormat="1" ht="153" x14ac:dyDescent="0.2">
      <c r="A66" s="355" t="s">
        <v>1415</v>
      </c>
      <c r="B66" s="356" t="s">
        <v>1416</v>
      </c>
      <c r="C66" s="359" t="s">
        <v>1422</v>
      </c>
      <c r="D66" s="359" t="s">
        <v>1178</v>
      </c>
      <c r="E66" s="359" t="s">
        <v>1423</v>
      </c>
      <c r="F66" s="360"/>
      <c r="G66" s="360"/>
      <c r="H66" s="360"/>
      <c r="I66" s="360"/>
      <c r="J66" s="360"/>
      <c r="K66" s="360"/>
      <c r="L66" s="360"/>
      <c r="M66" s="360"/>
      <c r="N66" s="360"/>
      <c r="O66" s="360">
        <v>1</v>
      </c>
      <c r="P66" s="360"/>
      <c r="Q66" s="360"/>
      <c r="R66" s="358">
        <f t="shared" si="0"/>
        <v>1</v>
      </c>
      <c r="S66" s="356" t="s">
        <v>1424</v>
      </c>
      <c r="T66" s="356"/>
      <c r="U66" s="356"/>
      <c r="V66" s="359" t="s">
        <v>1420</v>
      </c>
      <c r="W66" s="359" t="s">
        <v>1425</v>
      </c>
      <c r="X66" s="305" t="s">
        <v>1225</v>
      </c>
      <c r="Y66" s="305" t="s">
        <v>1093</v>
      </c>
      <c r="Z66" s="304">
        <v>3</v>
      </c>
      <c r="AA66" s="306">
        <v>0.47</v>
      </c>
      <c r="AB66" s="307">
        <v>1.41</v>
      </c>
      <c r="AC66" s="308" t="s">
        <v>801</v>
      </c>
      <c r="AD66" s="305" t="s">
        <v>35</v>
      </c>
      <c r="AE66" s="317"/>
      <c r="AF66" s="317"/>
      <c r="AG66" s="312"/>
      <c r="AH66" s="312"/>
      <c r="AI66" s="312"/>
      <c r="AJ66" s="312"/>
      <c r="AK66" s="312"/>
      <c r="AL66" s="312"/>
      <c r="AM66" s="312"/>
      <c r="AN66" s="312"/>
      <c r="AO66" s="312"/>
      <c r="AP66" s="312"/>
      <c r="AQ66" s="312"/>
      <c r="AR66" s="312"/>
      <c r="AS66" s="312"/>
      <c r="AT66" s="312"/>
      <c r="AU66" s="312"/>
      <c r="AV66" s="312"/>
      <c r="AW66" s="312"/>
      <c r="AX66" s="312"/>
      <c r="AY66" s="312"/>
      <c r="AZ66" s="312"/>
      <c r="BA66" s="312"/>
      <c r="BB66" s="312"/>
      <c r="BC66" s="312"/>
      <c r="BD66" s="312"/>
      <c r="BE66" s="312"/>
      <c r="BF66" s="312"/>
      <c r="BG66" s="312"/>
      <c r="BH66" s="312"/>
      <c r="BI66" s="312"/>
      <c r="BJ66" s="312"/>
      <c r="BK66" s="312"/>
      <c r="BL66" s="312"/>
      <c r="BM66" s="312"/>
      <c r="BN66" s="312"/>
      <c r="BO66" s="312"/>
    </row>
    <row r="67" spans="1:67" s="117" customFormat="1" ht="127.5" x14ac:dyDescent="0.2">
      <c r="A67" s="355" t="s">
        <v>1415</v>
      </c>
      <c r="B67" s="356" t="s">
        <v>1416</v>
      </c>
      <c r="C67" s="359" t="s">
        <v>1426</v>
      </c>
      <c r="D67" s="359" t="s">
        <v>1179</v>
      </c>
      <c r="E67" s="359" t="s">
        <v>1427</v>
      </c>
      <c r="F67" s="360"/>
      <c r="G67" s="360"/>
      <c r="H67" s="360"/>
      <c r="I67" s="360"/>
      <c r="J67" s="360"/>
      <c r="K67" s="360">
        <v>1</v>
      </c>
      <c r="L67" s="360"/>
      <c r="M67" s="360"/>
      <c r="N67" s="360"/>
      <c r="O67" s="360"/>
      <c r="P67" s="360"/>
      <c r="Q67" s="360"/>
      <c r="R67" s="358">
        <f t="shared" si="0"/>
        <v>1</v>
      </c>
      <c r="S67" s="356" t="s">
        <v>1132</v>
      </c>
      <c r="T67" s="356"/>
      <c r="U67" s="356"/>
      <c r="V67" s="359" t="s">
        <v>1428</v>
      </c>
      <c r="W67" s="359"/>
      <c r="X67" s="305" t="s">
        <v>1225</v>
      </c>
      <c r="Y67" s="305" t="s">
        <v>1093</v>
      </c>
      <c r="Z67" s="304">
        <v>2</v>
      </c>
      <c r="AA67" s="306">
        <v>0.47</v>
      </c>
      <c r="AB67" s="307">
        <v>0.94</v>
      </c>
      <c r="AC67" s="308" t="s">
        <v>801</v>
      </c>
      <c r="AD67" s="305" t="s">
        <v>35</v>
      </c>
      <c r="AE67" s="317"/>
      <c r="AF67" s="317"/>
      <c r="AG67" s="312"/>
      <c r="AH67" s="312"/>
      <c r="AI67" s="312"/>
      <c r="AJ67" s="312"/>
      <c r="AK67" s="312"/>
      <c r="AL67" s="312"/>
      <c r="AM67" s="312"/>
      <c r="AN67" s="312"/>
      <c r="AO67" s="312"/>
      <c r="AP67" s="312"/>
      <c r="AQ67" s="312"/>
      <c r="AR67" s="312"/>
      <c r="AS67" s="312"/>
      <c r="AT67" s="312"/>
      <c r="AU67" s="312"/>
      <c r="AV67" s="312"/>
      <c r="AW67" s="312"/>
      <c r="AX67" s="312"/>
      <c r="AY67" s="312"/>
      <c r="AZ67" s="312"/>
      <c r="BA67" s="312"/>
      <c r="BB67" s="312"/>
      <c r="BC67" s="312"/>
      <c r="BD67" s="312"/>
      <c r="BE67" s="312"/>
      <c r="BF67" s="312"/>
      <c r="BG67" s="312"/>
      <c r="BH67" s="312"/>
      <c r="BI67" s="312"/>
      <c r="BJ67" s="312"/>
      <c r="BK67" s="312"/>
      <c r="BL67" s="312"/>
      <c r="BM67" s="312"/>
      <c r="BN67" s="312"/>
      <c r="BO67" s="312"/>
    </row>
    <row r="68" spans="1:67" s="117" customFormat="1" ht="153" x14ac:dyDescent="0.2">
      <c r="A68" s="355" t="s">
        <v>1415</v>
      </c>
      <c r="B68" s="356" t="s">
        <v>1416</v>
      </c>
      <c r="C68" s="356" t="s">
        <v>1429</v>
      </c>
      <c r="D68" s="356" t="s">
        <v>1180</v>
      </c>
      <c r="E68" s="356" t="s">
        <v>1430</v>
      </c>
      <c r="F68" s="357"/>
      <c r="G68" s="357"/>
      <c r="H68" s="357">
        <v>1</v>
      </c>
      <c r="I68" s="357"/>
      <c r="J68" s="357"/>
      <c r="K68" s="357"/>
      <c r="L68" s="357"/>
      <c r="M68" s="357"/>
      <c r="N68" s="357"/>
      <c r="O68" s="357"/>
      <c r="P68" s="357"/>
      <c r="Q68" s="357"/>
      <c r="R68" s="358">
        <v>1</v>
      </c>
      <c r="S68" s="356" t="s">
        <v>1123</v>
      </c>
      <c r="T68" s="356" t="s">
        <v>1431</v>
      </c>
      <c r="U68" s="356"/>
      <c r="V68" s="356" t="s">
        <v>1432</v>
      </c>
      <c r="W68" s="356" t="s">
        <v>1433</v>
      </c>
      <c r="X68" s="305" t="s">
        <v>1225</v>
      </c>
      <c r="Y68" s="305" t="s">
        <v>1093</v>
      </c>
      <c r="Z68" s="304">
        <v>2</v>
      </c>
      <c r="AA68" s="306">
        <v>0.47</v>
      </c>
      <c r="AB68" s="307">
        <v>0.94</v>
      </c>
      <c r="AC68" s="308" t="s">
        <v>801</v>
      </c>
      <c r="AD68" s="305" t="s">
        <v>35</v>
      </c>
      <c r="AE68" s="317"/>
      <c r="AF68" s="317"/>
      <c r="AG68" s="312"/>
      <c r="AH68" s="312"/>
      <c r="AI68" s="312"/>
      <c r="AJ68" s="312"/>
      <c r="AK68" s="312"/>
      <c r="AL68" s="312"/>
      <c r="AM68" s="312"/>
      <c r="AN68" s="312"/>
      <c r="AO68" s="312"/>
      <c r="AP68" s="312"/>
      <c r="AQ68" s="312"/>
      <c r="AR68" s="312"/>
      <c r="AS68" s="312"/>
      <c r="AT68" s="312"/>
      <c r="AU68" s="312"/>
      <c r="AV68" s="312"/>
      <c r="AW68" s="312"/>
      <c r="AX68" s="312"/>
      <c r="AY68" s="312"/>
      <c r="AZ68" s="312"/>
      <c r="BA68" s="312"/>
      <c r="BB68" s="312"/>
      <c r="BC68" s="312"/>
      <c r="BD68" s="312"/>
      <c r="BE68" s="312"/>
      <c r="BF68" s="312"/>
      <c r="BG68" s="312"/>
      <c r="BH68" s="312"/>
      <c r="BI68" s="312"/>
      <c r="BJ68" s="312"/>
      <c r="BK68" s="312"/>
      <c r="BL68" s="312"/>
      <c r="BM68" s="312"/>
      <c r="BN68" s="312"/>
      <c r="BO68" s="312"/>
    </row>
    <row r="69" spans="1:67" s="117" customFormat="1" ht="153" x14ac:dyDescent="0.2">
      <c r="A69" s="355" t="s">
        <v>1415</v>
      </c>
      <c r="B69" s="356" t="s">
        <v>1416</v>
      </c>
      <c r="C69" s="356" t="s">
        <v>1429</v>
      </c>
      <c r="D69" s="356" t="s">
        <v>1182</v>
      </c>
      <c r="E69" s="356" t="s">
        <v>1434</v>
      </c>
      <c r="F69" s="357"/>
      <c r="G69" s="357"/>
      <c r="H69" s="357">
        <v>1</v>
      </c>
      <c r="I69" s="357"/>
      <c r="J69" s="357"/>
      <c r="K69" s="357">
        <v>1</v>
      </c>
      <c r="L69" s="357"/>
      <c r="M69" s="357"/>
      <c r="N69" s="357">
        <v>1</v>
      </c>
      <c r="O69" s="357"/>
      <c r="P69" s="357"/>
      <c r="Q69" s="357">
        <v>1</v>
      </c>
      <c r="R69" s="358">
        <v>4</v>
      </c>
      <c r="S69" s="356" t="s">
        <v>1123</v>
      </c>
      <c r="T69" s="356" t="s">
        <v>1431</v>
      </c>
      <c r="U69" s="356"/>
      <c r="V69" s="356" t="s">
        <v>1432</v>
      </c>
      <c r="W69" s="356" t="s">
        <v>1435</v>
      </c>
      <c r="X69" s="305" t="s">
        <v>1226</v>
      </c>
      <c r="Y69" s="305" t="s">
        <v>1093</v>
      </c>
      <c r="Z69" s="304">
        <v>2</v>
      </c>
      <c r="AA69" s="306">
        <v>10</v>
      </c>
      <c r="AB69" s="307">
        <v>20</v>
      </c>
      <c r="AC69" s="308" t="s">
        <v>1229</v>
      </c>
      <c r="AD69" s="305" t="s">
        <v>35</v>
      </c>
      <c r="AE69" s="317"/>
      <c r="AF69" s="317"/>
      <c r="AG69" s="312"/>
      <c r="AH69" s="312"/>
      <c r="AI69" s="312"/>
      <c r="AJ69" s="312"/>
      <c r="AK69" s="312"/>
      <c r="AL69" s="312"/>
      <c r="AM69" s="312"/>
      <c r="AN69" s="312"/>
      <c r="AO69" s="312"/>
      <c r="AP69" s="312"/>
      <c r="AQ69" s="312"/>
      <c r="AR69" s="312"/>
      <c r="AS69" s="312"/>
      <c r="AT69" s="312"/>
      <c r="AU69" s="312"/>
      <c r="AV69" s="312"/>
      <c r="AW69" s="312"/>
      <c r="AX69" s="312"/>
      <c r="AY69" s="312"/>
      <c r="AZ69" s="312"/>
      <c r="BA69" s="312"/>
      <c r="BB69" s="312"/>
      <c r="BC69" s="312"/>
      <c r="BD69" s="312"/>
      <c r="BE69" s="312"/>
      <c r="BF69" s="312"/>
      <c r="BG69" s="312"/>
      <c r="BH69" s="312"/>
      <c r="BI69" s="312"/>
      <c r="BJ69" s="312"/>
      <c r="BK69" s="312"/>
      <c r="BL69" s="312"/>
      <c r="BM69" s="312"/>
      <c r="BN69" s="312"/>
      <c r="BO69" s="312"/>
    </row>
    <row r="70" spans="1:67" s="117" customFormat="1" ht="127.5" x14ac:dyDescent="0.2">
      <c r="A70" s="355" t="s">
        <v>1415</v>
      </c>
      <c r="B70" s="356" t="s">
        <v>1416</v>
      </c>
      <c r="C70" s="356" t="s">
        <v>1436</v>
      </c>
      <c r="D70" s="356" t="s">
        <v>1437</v>
      </c>
      <c r="E70" s="356" t="s">
        <v>1220</v>
      </c>
      <c r="F70" s="357"/>
      <c r="G70" s="357"/>
      <c r="H70" s="357">
        <v>1</v>
      </c>
      <c r="I70" s="357"/>
      <c r="J70" s="357"/>
      <c r="K70" s="357">
        <v>1</v>
      </c>
      <c r="L70" s="357"/>
      <c r="M70" s="357"/>
      <c r="N70" s="357">
        <v>1</v>
      </c>
      <c r="O70" s="357"/>
      <c r="P70" s="357"/>
      <c r="Q70" s="362">
        <v>1</v>
      </c>
      <c r="R70" s="358">
        <f t="shared" si="0"/>
        <v>4</v>
      </c>
      <c r="S70" s="356" t="s">
        <v>1132</v>
      </c>
      <c r="T70" s="356"/>
      <c r="U70" s="356"/>
      <c r="V70" s="356" t="s">
        <v>1432</v>
      </c>
      <c r="W70" s="356" t="s">
        <v>1438</v>
      </c>
      <c r="X70" s="305" t="s">
        <v>1225</v>
      </c>
      <c r="Y70" s="305" t="s">
        <v>1093</v>
      </c>
      <c r="Z70" s="304">
        <v>6</v>
      </c>
      <c r="AA70" s="306">
        <v>0.47</v>
      </c>
      <c r="AB70" s="307">
        <v>2.82</v>
      </c>
      <c r="AC70" s="308" t="s">
        <v>801</v>
      </c>
      <c r="AD70" s="305" t="s">
        <v>35</v>
      </c>
      <c r="AE70" s="317"/>
      <c r="AF70" s="317"/>
      <c r="AG70" s="312"/>
      <c r="AH70" s="312"/>
      <c r="AI70" s="312"/>
      <c r="AJ70" s="312"/>
      <c r="AK70" s="312"/>
      <c r="AL70" s="312"/>
      <c r="AM70" s="312"/>
      <c r="AN70" s="312"/>
      <c r="AO70" s="312"/>
      <c r="AP70" s="312"/>
      <c r="AQ70" s="312"/>
      <c r="AR70" s="312"/>
      <c r="AS70" s="312"/>
      <c r="AT70" s="312"/>
      <c r="AU70" s="312"/>
      <c r="AV70" s="312"/>
      <c r="AW70" s="312"/>
      <c r="AX70" s="312"/>
      <c r="AY70" s="312"/>
      <c r="AZ70" s="312"/>
      <c r="BA70" s="312"/>
      <c r="BB70" s="312"/>
      <c r="BC70" s="312"/>
      <c r="BD70" s="312"/>
      <c r="BE70" s="312"/>
      <c r="BF70" s="312"/>
      <c r="BG70" s="312"/>
      <c r="BH70" s="312"/>
      <c r="BI70" s="312"/>
      <c r="BJ70" s="312"/>
      <c r="BK70" s="312"/>
      <c r="BL70" s="312"/>
      <c r="BM70" s="312"/>
      <c r="BN70" s="312"/>
      <c r="BO70" s="312"/>
    </row>
    <row r="71" spans="1:67" s="117" customFormat="1" ht="127.5" x14ac:dyDescent="0.2">
      <c r="A71" s="355" t="s">
        <v>1415</v>
      </c>
      <c r="B71" s="356" t="s">
        <v>1416</v>
      </c>
      <c r="C71" s="359" t="s">
        <v>1436</v>
      </c>
      <c r="D71" s="359" t="s">
        <v>1439</v>
      </c>
      <c r="E71" s="359" t="s">
        <v>1440</v>
      </c>
      <c r="F71" s="360"/>
      <c r="G71" s="360"/>
      <c r="H71" s="360">
        <v>1</v>
      </c>
      <c r="I71" s="360"/>
      <c r="J71" s="360"/>
      <c r="K71" s="360">
        <v>1</v>
      </c>
      <c r="L71" s="360"/>
      <c r="M71" s="360"/>
      <c r="N71" s="360">
        <v>1</v>
      </c>
      <c r="O71" s="360"/>
      <c r="P71" s="360"/>
      <c r="Q71" s="361">
        <v>1</v>
      </c>
      <c r="R71" s="358">
        <f t="shared" si="0"/>
        <v>4</v>
      </c>
      <c r="S71" s="356" t="s">
        <v>1441</v>
      </c>
      <c r="T71" s="356"/>
      <c r="U71" s="356"/>
      <c r="V71" s="356" t="s">
        <v>1432</v>
      </c>
      <c r="W71" s="359" t="s">
        <v>1442</v>
      </c>
      <c r="X71" s="305" t="s">
        <v>1225</v>
      </c>
      <c r="Y71" s="305" t="s">
        <v>1093</v>
      </c>
      <c r="Z71" s="304">
        <v>3</v>
      </c>
      <c r="AA71" s="306">
        <v>0.47</v>
      </c>
      <c r="AB71" s="307">
        <v>1.41</v>
      </c>
      <c r="AC71" s="308" t="s">
        <v>801</v>
      </c>
      <c r="AD71" s="305" t="s">
        <v>35</v>
      </c>
      <c r="AE71" s="317"/>
      <c r="AF71" s="317"/>
      <c r="AG71" s="312"/>
      <c r="AH71" s="312"/>
      <c r="AI71" s="312"/>
      <c r="AJ71" s="312"/>
      <c r="AK71" s="312"/>
      <c r="AL71" s="312"/>
      <c r="AM71" s="312"/>
      <c r="AN71" s="312"/>
      <c r="AO71" s="312"/>
      <c r="AP71" s="312"/>
      <c r="AQ71" s="312"/>
      <c r="AR71" s="312"/>
      <c r="AS71" s="312"/>
      <c r="AT71" s="312"/>
      <c r="AU71" s="312"/>
      <c r="AV71" s="312"/>
      <c r="AW71" s="312"/>
      <c r="AX71" s="312"/>
      <c r="AY71" s="312"/>
      <c r="AZ71" s="312"/>
      <c r="BA71" s="312"/>
      <c r="BB71" s="312"/>
      <c r="BC71" s="312"/>
      <c r="BD71" s="312"/>
      <c r="BE71" s="312"/>
      <c r="BF71" s="312"/>
      <c r="BG71" s="312"/>
      <c r="BH71" s="312"/>
      <c r="BI71" s="312"/>
      <c r="BJ71" s="312"/>
      <c r="BK71" s="312"/>
      <c r="BL71" s="312"/>
      <c r="BM71" s="312"/>
      <c r="BN71" s="312"/>
      <c r="BO71" s="312"/>
    </row>
    <row r="72" spans="1:67" s="117" customFormat="1" ht="127.5" x14ac:dyDescent="0.2">
      <c r="A72" s="355" t="s">
        <v>1415</v>
      </c>
      <c r="B72" s="356" t="s">
        <v>1416</v>
      </c>
      <c r="C72" s="356" t="s">
        <v>1436</v>
      </c>
      <c r="D72" s="356" t="s">
        <v>1443</v>
      </c>
      <c r="E72" s="356" t="s">
        <v>1221</v>
      </c>
      <c r="F72" s="357"/>
      <c r="G72" s="357"/>
      <c r="H72" s="357">
        <v>1</v>
      </c>
      <c r="I72" s="357"/>
      <c r="J72" s="357"/>
      <c r="K72" s="357">
        <v>1</v>
      </c>
      <c r="L72" s="357"/>
      <c r="M72" s="357"/>
      <c r="N72" s="357">
        <v>1</v>
      </c>
      <c r="O72" s="357"/>
      <c r="P72" s="357"/>
      <c r="Q72" s="362">
        <v>1</v>
      </c>
      <c r="R72" s="358">
        <f t="shared" si="0"/>
        <v>4</v>
      </c>
      <c r="S72" s="356" t="s">
        <v>1132</v>
      </c>
      <c r="T72" s="356"/>
      <c r="U72" s="356"/>
      <c r="V72" s="356" t="s">
        <v>1432</v>
      </c>
      <c r="W72" s="356" t="s">
        <v>1444</v>
      </c>
      <c r="X72" s="305" t="s">
        <v>1225</v>
      </c>
      <c r="Y72" s="305" t="s">
        <v>1093</v>
      </c>
      <c r="Z72" s="304">
        <v>2</v>
      </c>
      <c r="AA72" s="306">
        <v>0.47</v>
      </c>
      <c r="AB72" s="307">
        <v>0.94</v>
      </c>
      <c r="AC72" s="308" t="s">
        <v>801</v>
      </c>
      <c r="AD72" s="305" t="s">
        <v>35</v>
      </c>
      <c r="AE72" s="317"/>
      <c r="AF72" s="317"/>
      <c r="AG72" s="312"/>
      <c r="AH72" s="312"/>
      <c r="AI72" s="312"/>
      <c r="AJ72" s="312"/>
      <c r="AK72" s="312"/>
      <c r="AL72" s="312"/>
      <c r="AM72" s="312"/>
      <c r="AN72" s="312"/>
      <c r="AO72" s="312"/>
      <c r="AP72" s="312"/>
      <c r="AQ72" s="312"/>
      <c r="AR72" s="312"/>
      <c r="AS72" s="312"/>
      <c r="AT72" s="312"/>
      <c r="AU72" s="312"/>
      <c r="AV72" s="312"/>
      <c r="AW72" s="312"/>
      <c r="AX72" s="312"/>
      <c r="AY72" s="312"/>
      <c r="AZ72" s="312"/>
      <c r="BA72" s="312"/>
      <c r="BB72" s="312"/>
      <c r="BC72" s="312"/>
      <c r="BD72" s="312"/>
      <c r="BE72" s="312"/>
      <c r="BF72" s="312"/>
      <c r="BG72" s="312"/>
      <c r="BH72" s="312"/>
      <c r="BI72" s="312"/>
      <c r="BJ72" s="312"/>
      <c r="BK72" s="312"/>
      <c r="BL72" s="312"/>
      <c r="BM72" s="312"/>
      <c r="BN72" s="312"/>
      <c r="BO72" s="312"/>
    </row>
    <row r="73" spans="1:67" s="117" customFormat="1" ht="127.5" x14ac:dyDescent="0.2">
      <c r="A73" s="355" t="s">
        <v>1415</v>
      </c>
      <c r="B73" s="356" t="s">
        <v>1416</v>
      </c>
      <c r="C73" s="359" t="s">
        <v>1436</v>
      </c>
      <c r="D73" s="359" t="s">
        <v>1445</v>
      </c>
      <c r="E73" s="366" t="s">
        <v>1446</v>
      </c>
      <c r="F73" s="360"/>
      <c r="G73" s="360"/>
      <c r="H73" s="360"/>
      <c r="I73" s="360"/>
      <c r="J73" s="360"/>
      <c r="K73" s="360">
        <v>1</v>
      </c>
      <c r="L73" s="360"/>
      <c r="M73" s="360"/>
      <c r="N73" s="360"/>
      <c r="O73" s="360"/>
      <c r="P73" s="360"/>
      <c r="Q73" s="360"/>
      <c r="R73" s="358">
        <f t="shared" si="0"/>
        <v>1</v>
      </c>
      <c r="S73" s="356" t="s">
        <v>1123</v>
      </c>
      <c r="T73" s="356"/>
      <c r="U73" s="356"/>
      <c r="V73" s="356" t="s">
        <v>1447</v>
      </c>
      <c r="W73" s="359"/>
      <c r="X73" s="305" t="s">
        <v>1226</v>
      </c>
      <c r="Y73" s="305" t="s">
        <v>1093</v>
      </c>
      <c r="Z73" s="304">
        <v>0</v>
      </c>
      <c r="AA73" s="306">
        <v>0</v>
      </c>
      <c r="AB73" s="307">
        <v>0</v>
      </c>
      <c r="AC73" s="308" t="s">
        <v>1229</v>
      </c>
      <c r="AD73" s="305" t="s">
        <v>35</v>
      </c>
      <c r="AE73" s="317"/>
      <c r="AF73" s="317"/>
      <c r="AG73" s="312"/>
      <c r="AH73" s="312"/>
      <c r="AI73" s="312"/>
      <c r="AJ73" s="312"/>
      <c r="AK73" s="312"/>
      <c r="AL73" s="312"/>
      <c r="AM73" s="312"/>
      <c r="AN73" s="312"/>
      <c r="AO73" s="312"/>
      <c r="AP73" s="312"/>
      <c r="AQ73" s="312"/>
      <c r="AR73" s="312"/>
      <c r="AS73" s="312"/>
      <c r="AT73" s="312"/>
      <c r="AU73" s="312"/>
      <c r="AV73" s="312"/>
      <c r="AW73" s="312"/>
      <c r="AX73" s="312"/>
      <c r="AY73" s="312"/>
      <c r="AZ73" s="312"/>
      <c r="BA73" s="312"/>
      <c r="BB73" s="312"/>
      <c r="BC73" s="312"/>
      <c r="BD73" s="312"/>
      <c r="BE73" s="312"/>
      <c r="BF73" s="312"/>
      <c r="BG73" s="312"/>
      <c r="BH73" s="312"/>
      <c r="BI73" s="312"/>
      <c r="BJ73" s="312"/>
      <c r="BK73" s="312"/>
      <c r="BL73" s="312"/>
      <c r="BM73" s="312"/>
      <c r="BN73" s="312"/>
      <c r="BO73" s="312"/>
    </row>
    <row r="74" spans="1:67" s="117" customFormat="1" ht="127.5" x14ac:dyDescent="0.2">
      <c r="A74" s="355" t="s">
        <v>1415</v>
      </c>
      <c r="B74" s="356" t="s">
        <v>1416</v>
      </c>
      <c r="C74" s="356" t="s">
        <v>1436</v>
      </c>
      <c r="D74" s="356" t="s">
        <v>1448</v>
      </c>
      <c r="E74" s="356" t="s">
        <v>1449</v>
      </c>
      <c r="F74" s="357"/>
      <c r="G74" s="357"/>
      <c r="H74" s="357">
        <v>1</v>
      </c>
      <c r="I74" s="357"/>
      <c r="J74" s="357"/>
      <c r="K74" s="357">
        <v>1</v>
      </c>
      <c r="L74" s="357"/>
      <c r="M74" s="357"/>
      <c r="N74" s="357">
        <v>1</v>
      </c>
      <c r="O74" s="357"/>
      <c r="P74" s="357"/>
      <c r="Q74" s="357"/>
      <c r="R74" s="358">
        <f t="shared" ref="R74:R127" si="1">SUM(F74:Q74)</f>
        <v>3</v>
      </c>
      <c r="S74" s="356" t="s">
        <v>1132</v>
      </c>
      <c r="T74" s="356"/>
      <c r="U74" s="356"/>
      <c r="V74" s="356" t="s">
        <v>1450</v>
      </c>
      <c r="W74" s="356"/>
      <c r="X74" s="305" t="s">
        <v>1225</v>
      </c>
      <c r="Y74" s="305" t="s">
        <v>1093</v>
      </c>
      <c r="Z74" s="304">
        <v>4</v>
      </c>
      <c r="AA74" s="306">
        <v>0.47</v>
      </c>
      <c r="AB74" s="307">
        <v>1.88</v>
      </c>
      <c r="AC74" s="308" t="s">
        <v>801</v>
      </c>
      <c r="AD74" s="305" t="s">
        <v>35</v>
      </c>
      <c r="AE74" s="317"/>
      <c r="AF74" s="317"/>
      <c r="AG74" s="312"/>
      <c r="AH74" s="312"/>
      <c r="AI74" s="312"/>
      <c r="AJ74" s="312"/>
      <c r="AK74" s="312"/>
      <c r="AL74" s="312"/>
      <c r="AM74" s="312"/>
      <c r="AN74" s="312"/>
      <c r="AO74" s="312"/>
      <c r="AP74" s="312"/>
      <c r="AQ74" s="312"/>
      <c r="AR74" s="312"/>
      <c r="AS74" s="312"/>
      <c r="AT74" s="312"/>
      <c r="AU74" s="312"/>
      <c r="AV74" s="312"/>
      <c r="AW74" s="312"/>
      <c r="AX74" s="312"/>
      <c r="AY74" s="312"/>
      <c r="AZ74" s="312"/>
      <c r="BA74" s="312"/>
      <c r="BB74" s="312"/>
      <c r="BC74" s="312"/>
      <c r="BD74" s="312"/>
      <c r="BE74" s="312"/>
      <c r="BF74" s="312"/>
      <c r="BG74" s="312"/>
      <c r="BH74" s="312"/>
      <c r="BI74" s="312"/>
      <c r="BJ74" s="312"/>
      <c r="BK74" s="312"/>
      <c r="BL74" s="312"/>
      <c r="BM74" s="312"/>
      <c r="BN74" s="312"/>
      <c r="BO74" s="312"/>
    </row>
    <row r="75" spans="1:67" s="117" customFormat="1" ht="127.5" x14ac:dyDescent="0.2">
      <c r="A75" s="355" t="s">
        <v>1415</v>
      </c>
      <c r="B75" s="356" t="s">
        <v>1416</v>
      </c>
      <c r="C75" s="359" t="s">
        <v>1436</v>
      </c>
      <c r="D75" s="359" t="s">
        <v>1183</v>
      </c>
      <c r="E75" s="359" t="s">
        <v>1451</v>
      </c>
      <c r="F75" s="360"/>
      <c r="G75" s="360"/>
      <c r="H75" s="360">
        <v>1</v>
      </c>
      <c r="I75" s="360"/>
      <c r="J75" s="360"/>
      <c r="K75" s="360">
        <v>1</v>
      </c>
      <c r="L75" s="360"/>
      <c r="M75" s="360"/>
      <c r="N75" s="360">
        <v>1</v>
      </c>
      <c r="O75" s="360"/>
      <c r="P75" s="360"/>
      <c r="Q75" s="361">
        <v>1</v>
      </c>
      <c r="R75" s="358">
        <f t="shared" si="1"/>
        <v>4</v>
      </c>
      <c r="S75" s="356" t="s">
        <v>1132</v>
      </c>
      <c r="T75" s="356"/>
      <c r="U75" s="356"/>
      <c r="V75" s="356" t="s">
        <v>1452</v>
      </c>
      <c r="W75" s="359"/>
      <c r="X75" s="305" t="s">
        <v>1226</v>
      </c>
      <c r="Y75" s="305" t="s">
        <v>1093</v>
      </c>
      <c r="Z75" s="304">
        <v>2</v>
      </c>
      <c r="AA75" s="306">
        <v>10</v>
      </c>
      <c r="AB75" s="307">
        <v>20</v>
      </c>
      <c r="AC75" s="308" t="s">
        <v>1229</v>
      </c>
      <c r="AD75" s="305" t="s">
        <v>35</v>
      </c>
      <c r="AE75" s="317"/>
      <c r="AF75" s="317"/>
      <c r="AG75" s="312"/>
      <c r="AH75" s="312"/>
      <c r="AI75" s="312"/>
      <c r="AJ75" s="312"/>
      <c r="AK75" s="312"/>
      <c r="AL75" s="312"/>
      <c r="AM75" s="312"/>
      <c r="AN75" s="312"/>
      <c r="AO75" s="312"/>
      <c r="AP75" s="312"/>
      <c r="AQ75" s="312"/>
      <c r="AR75" s="312"/>
      <c r="AS75" s="312"/>
      <c r="AT75" s="312"/>
      <c r="AU75" s="312"/>
      <c r="AV75" s="312"/>
      <c r="AW75" s="312"/>
      <c r="AX75" s="312"/>
      <c r="AY75" s="312"/>
      <c r="AZ75" s="312"/>
      <c r="BA75" s="312"/>
      <c r="BB75" s="312"/>
      <c r="BC75" s="312"/>
      <c r="BD75" s="312"/>
      <c r="BE75" s="312"/>
      <c r="BF75" s="312"/>
      <c r="BG75" s="312"/>
      <c r="BH75" s="312"/>
      <c r="BI75" s="312"/>
      <c r="BJ75" s="312"/>
      <c r="BK75" s="312"/>
      <c r="BL75" s="312"/>
      <c r="BM75" s="312"/>
      <c r="BN75" s="312"/>
      <c r="BO75" s="312"/>
    </row>
    <row r="76" spans="1:67" s="117" customFormat="1" ht="127.5" x14ac:dyDescent="0.2">
      <c r="A76" s="355" t="s">
        <v>1415</v>
      </c>
      <c r="B76" s="356" t="s">
        <v>1416</v>
      </c>
      <c r="C76" s="356" t="s">
        <v>1436</v>
      </c>
      <c r="D76" s="356" t="s">
        <v>1184</v>
      </c>
      <c r="E76" s="356" t="s">
        <v>1453</v>
      </c>
      <c r="F76" s="357"/>
      <c r="G76" s="357"/>
      <c r="H76" s="357"/>
      <c r="I76" s="357"/>
      <c r="J76" s="357">
        <v>1</v>
      </c>
      <c r="K76" s="357"/>
      <c r="L76" s="357"/>
      <c r="M76" s="357"/>
      <c r="N76" s="357"/>
      <c r="O76" s="357"/>
      <c r="P76" s="357"/>
      <c r="Q76" s="357"/>
      <c r="R76" s="358">
        <f t="shared" si="1"/>
        <v>1</v>
      </c>
      <c r="S76" s="356" t="s">
        <v>1454</v>
      </c>
      <c r="T76" s="356"/>
      <c r="U76" s="356"/>
      <c r="V76" s="356" t="s">
        <v>1450</v>
      </c>
      <c r="W76" s="356"/>
      <c r="X76" s="305" t="s">
        <v>1225</v>
      </c>
      <c r="Y76" s="305" t="s">
        <v>1093</v>
      </c>
      <c r="Z76" s="304">
        <v>2</v>
      </c>
      <c r="AA76" s="306">
        <v>0.47</v>
      </c>
      <c r="AB76" s="307">
        <v>0.94</v>
      </c>
      <c r="AC76" s="308" t="s">
        <v>801</v>
      </c>
      <c r="AD76" s="305" t="s">
        <v>35</v>
      </c>
      <c r="AE76" s="317"/>
      <c r="AF76" s="317"/>
      <c r="AG76" s="312"/>
      <c r="AH76" s="312"/>
      <c r="AI76" s="312"/>
      <c r="AJ76" s="312"/>
      <c r="AK76" s="312"/>
      <c r="AL76" s="312"/>
      <c r="AM76" s="312"/>
      <c r="AN76" s="312"/>
      <c r="AO76" s="312"/>
      <c r="AP76" s="312"/>
      <c r="AQ76" s="312"/>
      <c r="AR76" s="312"/>
      <c r="AS76" s="312"/>
      <c r="AT76" s="312"/>
      <c r="AU76" s="312"/>
      <c r="AV76" s="312"/>
      <c r="AW76" s="312"/>
      <c r="AX76" s="312"/>
      <c r="AY76" s="312"/>
      <c r="AZ76" s="312"/>
      <c r="BA76" s="312"/>
      <c r="BB76" s="312"/>
      <c r="BC76" s="312"/>
      <c r="BD76" s="312"/>
      <c r="BE76" s="312"/>
      <c r="BF76" s="312"/>
      <c r="BG76" s="312"/>
      <c r="BH76" s="312"/>
      <c r="BI76" s="312"/>
      <c r="BJ76" s="312"/>
      <c r="BK76" s="312"/>
      <c r="BL76" s="312"/>
      <c r="BM76" s="312"/>
      <c r="BN76" s="312"/>
      <c r="BO76" s="312"/>
    </row>
    <row r="77" spans="1:67" s="117" customFormat="1" ht="127.5" x14ac:dyDescent="0.2">
      <c r="A77" s="355" t="s">
        <v>1415</v>
      </c>
      <c r="B77" s="356" t="s">
        <v>1416</v>
      </c>
      <c r="C77" s="359" t="s">
        <v>1455</v>
      </c>
      <c r="D77" s="359" t="s">
        <v>1188</v>
      </c>
      <c r="E77" s="359" t="s">
        <v>1456</v>
      </c>
      <c r="F77" s="360">
        <v>1</v>
      </c>
      <c r="G77" s="360">
        <v>1</v>
      </c>
      <c r="H77" s="360">
        <v>1</v>
      </c>
      <c r="I77" s="360">
        <v>1</v>
      </c>
      <c r="J77" s="360">
        <v>1</v>
      </c>
      <c r="K77" s="360">
        <v>1</v>
      </c>
      <c r="L77" s="360">
        <v>1</v>
      </c>
      <c r="M77" s="360">
        <v>1</v>
      </c>
      <c r="N77" s="360">
        <v>1</v>
      </c>
      <c r="O77" s="360">
        <v>1</v>
      </c>
      <c r="P77" s="360">
        <v>1</v>
      </c>
      <c r="Q77" s="361">
        <v>1</v>
      </c>
      <c r="R77" s="358">
        <f t="shared" si="1"/>
        <v>12</v>
      </c>
      <c r="S77" s="356" t="s">
        <v>1358</v>
      </c>
      <c r="T77" s="356" t="s">
        <v>1330</v>
      </c>
      <c r="U77" s="356" t="s">
        <v>1457</v>
      </c>
      <c r="V77" s="359" t="s">
        <v>1458</v>
      </c>
      <c r="W77" s="359"/>
      <c r="X77" s="305" t="s">
        <v>1225</v>
      </c>
      <c r="Y77" s="305" t="s">
        <v>1093</v>
      </c>
      <c r="Z77" s="304">
        <v>2</v>
      </c>
      <c r="AA77" s="306">
        <v>0.47</v>
      </c>
      <c r="AB77" s="307">
        <v>0.94</v>
      </c>
      <c r="AC77" s="308" t="s">
        <v>801</v>
      </c>
      <c r="AD77" s="305" t="s">
        <v>35</v>
      </c>
      <c r="AE77" s="317"/>
      <c r="AF77" s="317"/>
      <c r="AG77" s="312"/>
      <c r="AH77" s="312"/>
      <c r="AI77" s="312"/>
      <c r="AJ77" s="312"/>
      <c r="AK77" s="312"/>
      <c r="AL77" s="312"/>
      <c r="AM77" s="312"/>
      <c r="AN77" s="312"/>
      <c r="AO77" s="312"/>
      <c r="AP77" s="312"/>
      <c r="AQ77" s="312"/>
      <c r="AR77" s="312"/>
      <c r="AS77" s="312"/>
      <c r="AT77" s="312"/>
      <c r="AU77" s="312"/>
      <c r="AV77" s="312"/>
      <c r="AW77" s="312"/>
      <c r="AX77" s="312"/>
      <c r="AY77" s="312"/>
      <c r="AZ77" s="312"/>
      <c r="BA77" s="312"/>
      <c r="BB77" s="312"/>
      <c r="BC77" s="312"/>
      <c r="BD77" s="312"/>
      <c r="BE77" s="312"/>
      <c r="BF77" s="312"/>
      <c r="BG77" s="312"/>
      <c r="BH77" s="312"/>
      <c r="BI77" s="312"/>
      <c r="BJ77" s="312"/>
      <c r="BK77" s="312"/>
      <c r="BL77" s="312"/>
      <c r="BM77" s="312"/>
      <c r="BN77" s="312"/>
      <c r="BO77" s="312"/>
    </row>
    <row r="78" spans="1:67" s="117" customFormat="1" ht="127.5" x14ac:dyDescent="0.2">
      <c r="A78" s="355" t="s">
        <v>1415</v>
      </c>
      <c r="B78" s="356" t="s">
        <v>1416</v>
      </c>
      <c r="C78" s="359" t="s">
        <v>1459</v>
      </c>
      <c r="D78" s="359" t="s">
        <v>1460</v>
      </c>
      <c r="E78" s="359" t="s">
        <v>1461</v>
      </c>
      <c r="F78" s="360" t="s">
        <v>1462</v>
      </c>
      <c r="G78" s="360" t="s">
        <v>1462</v>
      </c>
      <c r="H78" s="360">
        <v>1</v>
      </c>
      <c r="I78" s="360" t="s">
        <v>1462</v>
      </c>
      <c r="J78" s="360" t="s">
        <v>1462</v>
      </c>
      <c r="K78" s="360">
        <v>1</v>
      </c>
      <c r="L78" s="360" t="s">
        <v>1462</v>
      </c>
      <c r="M78" s="360" t="s">
        <v>1462</v>
      </c>
      <c r="N78" s="360">
        <v>1</v>
      </c>
      <c r="O78" s="360" t="s">
        <v>1462</v>
      </c>
      <c r="P78" s="360" t="s">
        <v>1462</v>
      </c>
      <c r="Q78" s="361">
        <v>1</v>
      </c>
      <c r="R78" s="358">
        <f t="shared" si="1"/>
        <v>4</v>
      </c>
      <c r="S78" s="356" t="s">
        <v>1258</v>
      </c>
      <c r="T78" s="356" t="s">
        <v>1463</v>
      </c>
      <c r="U78" s="356"/>
      <c r="V78" s="359" t="s">
        <v>1464</v>
      </c>
      <c r="W78" s="359"/>
      <c r="X78" s="305" t="s">
        <v>1225</v>
      </c>
      <c r="Y78" s="305" t="s">
        <v>1093</v>
      </c>
      <c r="Z78" s="304">
        <v>2</v>
      </c>
      <c r="AA78" s="306">
        <v>0.47</v>
      </c>
      <c r="AB78" s="307">
        <v>0.94</v>
      </c>
      <c r="AC78" s="308" t="s">
        <v>801</v>
      </c>
      <c r="AD78" s="305" t="s">
        <v>35</v>
      </c>
      <c r="AE78" s="317"/>
      <c r="AF78" s="317"/>
      <c r="AG78" s="312"/>
      <c r="AH78" s="312"/>
      <c r="AI78" s="312"/>
      <c r="AJ78" s="312"/>
      <c r="AK78" s="312"/>
      <c r="AL78" s="312"/>
      <c r="AM78" s="312"/>
      <c r="AN78" s="312"/>
      <c r="AO78" s="312"/>
      <c r="AP78" s="312"/>
      <c r="AQ78" s="312"/>
      <c r="AR78" s="312"/>
      <c r="AS78" s="312"/>
      <c r="AT78" s="312"/>
      <c r="AU78" s="312"/>
      <c r="AV78" s="312"/>
      <c r="AW78" s="312"/>
      <c r="AX78" s="312"/>
      <c r="AY78" s="312"/>
      <c r="AZ78" s="312"/>
      <c r="BA78" s="312"/>
      <c r="BB78" s="312"/>
      <c r="BC78" s="312"/>
      <c r="BD78" s="312"/>
      <c r="BE78" s="312"/>
      <c r="BF78" s="312"/>
      <c r="BG78" s="312"/>
      <c r="BH78" s="312"/>
      <c r="BI78" s="312"/>
      <c r="BJ78" s="312"/>
      <c r="BK78" s="312"/>
      <c r="BL78" s="312"/>
      <c r="BM78" s="312"/>
      <c r="BN78" s="312"/>
      <c r="BO78" s="312"/>
    </row>
    <row r="79" spans="1:67" s="117" customFormat="1" ht="127.5" x14ac:dyDescent="0.2">
      <c r="A79" s="355" t="s">
        <v>1415</v>
      </c>
      <c r="B79" s="356" t="s">
        <v>1416</v>
      </c>
      <c r="C79" s="356" t="s">
        <v>1459</v>
      </c>
      <c r="D79" s="356" t="s">
        <v>1465</v>
      </c>
      <c r="E79" s="356" t="s">
        <v>1466</v>
      </c>
      <c r="F79" s="357" t="s">
        <v>1462</v>
      </c>
      <c r="G79" s="357" t="s">
        <v>1462</v>
      </c>
      <c r="H79" s="357">
        <v>1</v>
      </c>
      <c r="I79" s="357" t="s">
        <v>1462</v>
      </c>
      <c r="J79" s="357" t="s">
        <v>1462</v>
      </c>
      <c r="K79" s="357">
        <v>1</v>
      </c>
      <c r="L79" s="357" t="s">
        <v>1462</v>
      </c>
      <c r="M79" s="357" t="s">
        <v>1462</v>
      </c>
      <c r="N79" s="357">
        <v>1</v>
      </c>
      <c r="O79" s="357" t="s">
        <v>1462</v>
      </c>
      <c r="P79" s="357" t="s">
        <v>1462</v>
      </c>
      <c r="Q79" s="362">
        <v>1</v>
      </c>
      <c r="R79" s="358">
        <f t="shared" si="1"/>
        <v>4</v>
      </c>
      <c r="S79" s="356" t="s">
        <v>1258</v>
      </c>
      <c r="T79" s="356"/>
      <c r="U79" s="356"/>
      <c r="V79" s="359" t="s">
        <v>1464</v>
      </c>
      <c r="W79" s="356"/>
      <c r="X79" s="305" t="s">
        <v>1225</v>
      </c>
      <c r="Y79" s="305" t="s">
        <v>1093</v>
      </c>
      <c r="Z79" s="304">
        <v>2</v>
      </c>
      <c r="AA79" s="306">
        <v>0.47</v>
      </c>
      <c r="AB79" s="307">
        <v>0.94</v>
      </c>
      <c r="AC79" s="308" t="s">
        <v>801</v>
      </c>
      <c r="AD79" s="305" t="s">
        <v>35</v>
      </c>
      <c r="AE79" s="317"/>
      <c r="AF79" s="317"/>
      <c r="AG79" s="312"/>
      <c r="AH79" s="312"/>
      <c r="AI79" s="312"/>
      <c r="AJ79" s="312"/>
      <c r="AK79" s="312"/>
      <c r="AL79" s="312"/>
      <c r="AM79" s="312"/>
      <c r="AN79" s="312"/>
      <c r="AO79" s="312"/>
      <c r="AP79" s="312"/>
      <c r="AQ79" s="312"/>
      <c r="AR79" s="312"/>
      <c r="AS79" s="312"/>
      <c r="AT79" s="312"/>
      <c r="AU79" s="312"/>
      <c r="AV79" s="312"/>
      <c r="AW79" s="312"/>
      <c r="AX79" s="312"/>
      <c r="AY79" s="312"/>
      <c r="AZ79" s="312"/>
      <c r="BA79" s="312"/>
      <c r="BB79" s="312"/>
      <c r="BC79" s="312"/>
      <c r="BD79" s="312"/>
      <c r="BE79" s="312"/>
      <c r="BF79" s="312"/>
      <c r="BG79" s="312"/>
      <c r="BH79" s="312"/>
      <c r="BI79" s="312"/>
      <c r="BJ79" s="312"/>
      <c r="BK79" s="312"/>
      <c r="BL79" s="312"/>
      <c r="BM79" s="312"/>
      <c r="BN79" s="312"/>
      <c r="BO79" s="312"/>
    </row>
    <row r="80" spans="1:67" s="117" customFormat="1" ht="127.5" x14ac:dyDescent="0.2">
      <c r="A80" s="355" t="s">
        <v>1415</v>
      </c>
      <c r="B80" s="356" t="s">
        <v>1416</v>
      </c>
      <c r="C80" s="359" t="s">
        <v>1459</v>
      </c>
      <c r="D80" s="359" t="s">
        <v>1467</v>
      </c>
      <c r="E80" s="359" t="s">
        <v>1468</v>
      </c>
      <c r="F80" s="360" t="s">
        <v>1462</v>
      </c>
      <c r="G80" s="360" t="s">
        <v>1462</v>
      </c>
      <c r="H80" s="360">
        <v>1</v>
      </c>
      <c r="I80" s="360" t="s">
        <v>1462</v>
      </c>
      <c r="J80" s="360" t="s">
        <v>1462</v>
      </c>
      <c r="K80" s="360">
        <v>1</v>
      </c>
      <c r="L80" s="360" t="s">
        <v>1462</v>
      </c>
      <c r="M80" s="360" t="s">
        <v>1462</v>
      </c>
      <c r="N80" s="360">
        <v>1</v>
      </c>
      <c r="O80" s="360" t="s">
        <v>1462</v>
      </c>
      <c r="P80" s="360" t="s">
        <v>1462</v>
      </c>
      <c r="Q80" s="361">
        <v>1</v>
      </c>
      <c r="R80" s="358">
        <f t="shared" si="1"/>
        <v>4</v>
      </c>
      <c r="S80" s="356" t="s">
        <v>1258</v>
      </c>
      <c r="T80" s="356"/>
      <c r="U80" s="356"/>
      <c r="V80" s="359" t="s">
        <v>1464</v>
      </c>
      <c r="W80" s="359"/>
      <c r="X80" s="305" t="s">
        <v>1225</v>
      </c>
      <c r="Y80" s="305" t="s">
        <v>1093</v>
      </c>
      <c r="Z80" s="304">
        <v>2</v>
      </c>
      <c r="AA80" s="306">
        <v>0.47</v>
      </c>
      <c r="AB80" s="307">
        <v>0.94</v>
      </c>
      <c r="AC80" s="308" t="s">
        <v>801</v>
      </c>
      <c r="AD80" s="305" t="s">
        <v>35</v>
      </c>
      <c r="AE80" s="317"/>
      <c r="AF80" s="317"/>
      <c r="AG80" s="312"/>
      <c r="AH80" s="312"/>
      <c r="AI80" s="312"/>
      <c r="AJ80" s="312"/>
      <c r="AK80" s="312"/>
      <c r="AL80" s="312"/>
      <c r="AM80" s="312"/>
      <c r="AN80" s="312"/>
      <c r="AO80" s="312"/>
      <c r="AP80" s="312"/>
      <c r="AQ80" s="312"/>
      <c r="AR80" s="312"/>
      <c r="AS80" s="312"/>
      <c r="AT80" s="312"/>
      <c r="AU80" s="312"/>
      <c r="AV80" s="312"/>
      <c r="AW80" s="312"/>
      <c r="AX80" s="312"/>
      <c r="AY80" s="312"/>
      <c r="AZ80" s="312"/>
      <c r="BA80" s="312"/>
      <c r="BB80" s="312"/>
      <c r="BC80" s="312"/>
      <c r="BD80" s="312"/>
      <c r="BE80" s="312"/>
      <c r="BF80" s="312"/>
      <c r="BG80" s="312"/>
      <c r="BH80" s="312"/>
      <c r="BI80" s="312"/>
      <c r="BJ80" s="312"/>
      <c r="BK80" s="312"/>
      <c r="BL80" s="312"/>
      <c r="BM80" s="312"/>
      <c r="BN80" s="312"/>
      <c r="BO80" s="312"/>
    </row>
    <row r="81" spans="1:67" s="117" customFormat="1" ht="127.5" x14ac:dyDescent="0.2">
      <c r="A81" s="355" t="s">
        <v>1415</v>
      </c>
      <c r="B81" s="356" t="s">
        <v>1416</v>
      </c>
      <c r="C81" s="359" t="s">
        <v>1469</v>
      </c>
      <c r="D81" s="359" t="s">
        <v>1470</v>
      </c>
      <c r="E81" s="359" t="s">
        <v>1471</v>
      </c>
      <c r="F81" s="360">
        <v>1</v>
      </c>
      <c r="G81" s="360"/>
      <c r="H81" s="360"/>
      <c r="I81" s="360"/>
      <c r="J81" s="360"/>
      <c r="K81" s="360"/>
      <c r="L81" s="360"/>
      <c r="M81" s="360"/>
      <c r="N81" s="360"/>
      <c r="O81" s="360"/>
      <c r="P81" s="360"/>
      <c r="Q81" s="360"/>
      <c r="R81" s="358">
        <f t="shared" si="1"/>
        <v>1</v>
      </c>
      <c r="S81" s="356" t="s">
        <v>1127</v>
      </c>
      <c r="T81" s="356"/>
      <c r="U81" s="356"/>
      <c r="V81" s="359" t="s">
        <v>1181</v>
      </c>
      <c r="W81" s="359"/>
      <c r="X81" s="305" t="s">
        <v>1225</v>
      </c>
      <c r="Y81" s="305" t="s">
        <v>1093</v>
      </c>
      <c r="Z81" s="304">
        <v>3</v>
      </c>
      <c r="AA81" s="306">
        <v>0.47</v>
      </c>
      <c r="AB81" s="307">
        <v>1.41</v>
      </c>
      <c r="AC81" s="308" t="s">
        <v>801</v>
      </c>
      <c r="AD81" s="305" t="s">
        <v>35</v>
      </c>
      <c r="AE81" s="317"/>
      <c r="AF81" s="317"/>
      <c r="AG81" s="312"/>
      <c r="AH81" s="312"/>
      <c r="AI81" s="312"/>
      <c r="AJ81" s="312"/>
      <c r="AK81" s="312"/>
      <c r="AL81" s="312"/>
      <c r="AM81" s="312"/>
      <c r="AN81" s="312"/>
      <c r="AO81" s="312"/>
      <c r="AP81" s="312"/>
      <c r="AQ81" s="312"/>
      <c r="AR81" s="312"/>
      <c r="AS81" s="312"/>
      <c r="AT81" s="312"/>
      <c r="AU81" s="312"/>
      <c r="AV81" s="312"/>
      <c r="AW81" s="312"/>
      <c r="AX81" s="312"/>
      <c r="AY81" s="312"/>
      <c r="AZ81" s="312"/>
      <c r="BA81" s="312"/>
      <c r="BB81" s="312"/>
      <c r="BC81" s="312"/>
      <c r="BD81" s="312"/>
      <c r="BE81" s="312"/>
      <c r="BF81" s="312"/>
      <c r="BG81" s="312"/>
      <c r="BH81" s="312"/>
      <c r="BI81" s="312"/>
      <c r="BJ81" s="312"/>
      <c r="BK81" s="312"/>
      <c r="BL81" s="312"/>
      <c r="BM81" s="312"/>
      <c r="BN81" s="312"/>
      <c r="BO81" s="312"/>
    </row>
    <row r="82" spans="1:67" s="117" customFormat="1" ht="127.5" x14ac:dyDescent="0.2">
      <c r="A82" s="355" t="s">
        <v>1415</v>
      </c>
      <c r="B82" s="356" t="s">
        <v>1416</v>
      </c>
      <c r="C82" s="356" t="s">
        <v>1469</v>
      </c>
      <c r="D82" s="356" t="s">
        <v>1472</v>
      </c>
      <c r="E82" s="356" t="s">
        <v>1473</v>
      </c>
      <c r="F82" s="357"/>
      <c r="G82" s="357"/>
      <c r="H82" s="357">
        <v>1</v>
      </c>
      <c r="I82" s="357"/>
      <c r="J82" s="357"/>
      <c r="K82" s="357">
        <v>1</v>
      </c>
      <c r="L82" s="357"/>
      <c r="M82" s="357"/>
      <c r="N82" s="357">
        <v>1</v>
      </c>
      <c r="O82" s="357"/>
      <c r="P82" s="357"/>
      <c r="Q82" s="362">
        <v>1</v>
      </c>
      <c r="R82" s="358">
        <f t="shared" si="1"/>
        <v>4</v>
      </c>
      <c r="S82" s="356" t="s">
        <v>1258</v>
      </c>
      <c r="T82" s="356"/>
      <c r="U82" s="356"/>
      <c r="V82" s="359" t="s">
        <v>1181</v>
      </c>
      <c r="W82" s="356" t="s">
        <v>1474</v>
      </c>
      <c r="X82" s="305" t="s">
        <v>1225</v>
      </c>
      <c r="Y82" s="305" t="s">
        <v>1093</v>
      </c>
      <c r="Z82" s="304">
        <v>3</v>
      </c>
      <c r="AA82" s="306">
        <v>0.47</v>
      </c>
      <c r="AB82" s="307">
        <v>1.41</v>
      </c>
      <c r="AC82" s="308" t="s">
        <v>801</v>
      </c>
      <c r="AD82" s="305" t="s">
        <v>35</v>
      </c>
      <c r="AE82" s="317"/>
      <c r="AF82" s="317"/>
      <c r="AG82" s="312"/>
      <c r="AH82" s="312"/>
      <c r="AI82" s="312"/>
      <c r="AJ82" s="312"/>
      <c r="AK82" s="312"/>
      <c r="AL82" s="312"/>
      <c r="AM82" s="312"/>
      <c r="AN82" s="312"/>
      <c r="AO82" s="312"/>
      <c r="AP82" s="312"/>
      <c r="AQ82" s="312"/>
      <c r="AR82" s="312"/>
      <c r="AS82" s="312"/>
      <c r="AT82" s="312"/>
      <c r="AU82" s="312"/>
      <c r="AV82" s="312"/>
      <c r="AW82" s="312"/>
      <c r="AX82" s="312"/>
      <c r="AY82" s="312"/>
      <c r="AZ82" s="312"/>
      <c r="BA82" s="312"/>
      <c r="BB82" s="312"/>
      <c r="BC82" s="312"/>
      <c r="BD82" s="312"/>
      <c r="BE82" s="312"/>
      <c r="BF82" s="312"/>
      <c r="BG82" s="312"/>
      <c r="BH82" s="312"/>
      <c r="BI82" s="312"/>
      <c r="BJ82" s="312"/>
      <c r="BK82" s="312"/>
      <c r="BL82" s="312"/>
      <c r="BM82" s="312"/>
      <c r="BN82" s="312"/>
      <c r="BO82" s="312"/>
    </row>
    <row r="83" spans="1:67" s="117" customFormat="1" ht="127.5" x14ac:dyDescent="0.2">
      <c r="A83" s="355" t="s">
        <v>1415</v>
      </c>
      <c r="B83" s="356" t="s">
        <v>1416</v>
      </c>
      <c r="C83" s="356" t="s">
        <v>1475</v>
      </c>
      <c r="D83" s="356" t="s">
        <v>1476</v>
      </c>
      <c r="E83" s="356" t="s">
        <v>1477</v>
      </c>
      <c r="F83" s="357"/>
      <c r="G83" s="357"/>
      <c r="H83" s="357"/>
      <c r="I83" s="357"/>
      <c r="J83" s="357"/>
      <c r="K83" s="357"/>
      <c r="L83" s="362">
        <v>1</v>
      </c>
      <c r="M83" s="357"/>
      <c r="N83" s="357"/>
      <c r="O83" s="357"/>
      <c r="P83" s="357"/>
      <c r="Q83" s="357"/>
      <c r="R83" s="358">
        <f t="shared" si="1"/>
        <v>1</v>
      </c>
      <c r="S83" s="356" t="s">
        <v>1127</v>
      </c>
      <c r="T83" s="356" t="s">
        <v>1389</v>
      </c>
      <c r="U83" s="356"/>
      <c r="V83" s="356" t="s">
        <v>1478</v>
      </c>
      <c r="W83" s="356"/>
      <c r="X83" s="305" t="s">
        <v>1225</v>
      </c>
      <c r="Y83" s="305" t="s">
        <v>1093</v>
      </c>
      <c r="Z83" s="304">
        <v>4</v>
      </c>
      <c r="AA83" s="306">
        <v>0.47</v>
      </c>
      <c r="AB83" s="307">
        <v>1.88</v>
      </c>
      <c r="AC83" s="308" t="s">
        <v>801</v>
      </c>
      <c r="AD83" s="305" t="s">
        <v>35</v>
      </c>
      <c r="AE83" s="317"/>
      <c r="AF83" s="317"/>
      <c r="AG83" s="312"/>
      <c r="AH83" s="312"/>
      <c r="AI83" s="312"/>
      <c r="AJ83" s="312"/>
      <c r="AK83" s="312"/>
      <c r="AL83" s="312"/>
      <c r="AM83" s="312"/>
      <c r="AN83" s="312"/>
      <c r="AO83" s="312"/>
      <c r="AP83" s="312"/>
      <c r="AQ83" s="312"/>
      <c r="AR83" s="312"/>
      <c r="AS83" s="312"/>
      <c r="AT83" s="312"/>
      <c r="AU83" s="312"/>
      <c r="AV83" s="312"/>
      <c r="AW83" s="312"/>
      <c r="AX83" s="312"/>
      <c r="AY83" s="312"/>
      <c r="AZ83" s="312"/>
      <c r="BA83" s="312"/>
      <c r="BB83" s="312"/>
      <c r="BC83" s="312"/>
      <c r="BD83" s="312"/>
      <c r="BE83" s="312"/>
      <c r="BF83" s="312"/>
      <c r="BG83" s="312"/>
      <c r="BH83" s="312"/>
      <c r="BI83" s="312"/>
      <c r="BJ83" s="312"/>
      <c r="BK83" s="312"/>
      <c r="BL83" s="312"/>
      <c r="BM83" s="312"/>
      <c r="BN83" s="312"/>
      <c r="BO83" s="312"/>
    </row>
    <row r="84" spans="1:67" s="117" customFormat="1" ht="127.5" x14ac:dyDescent="0.2">
      <c r="A84" s="355" t="s">
        <v>1415</v>
      </c>
      <c r="B84" s="356" t="s">
        <v>1416</v>
      </c>
      <c r="C84" s="359" t="s">
        <v>1475</v>
      </c>
      <c r="D84" s="359" t="s">
        <v>1479</v>
      </c>
      <c r="E84" s="359" t="s">
        <v>1480</v>
      </c>
      <c r="F84" s="360"/>
      <c r="G84" s="360"/>
      <c r="H84" s="360"/>
      <c r="I84" s="360"/>
      <c r="J84" s="360"/>
      <c r="K84" s="360">
        <v>1</v>
      </c>
      <c r="L84" s="360"/>
      <c r="M84" s="360"/>
      <c r="N84" s="360"/>
      <c r="O84" s="360"/>
      <c r="P84" s="360"/>
      <c r="Q84" s="360"/>
      <c r="R84" s="358">
        <f t="shared" si="1"/>
        <v>1</v>
      </c>
      <c r="S84" s="356" t="s">
        <v>1137</v>
      </c>
      <c r="T84" s="356"/>
      <c r="U84" s="356"/>
      <c r="V84" s="359" t="s">
        <v>1337</v>
      </c>
      <c r="W84" s="359"/>
      <c r="X84" s="305" t="s">
        <v>1226</v>
      </c>
      <c r="Y84" s="305" t="s">
        <v>1093</v>
      </c>
      <c r="Z84" s="304">
        <v>2</v>
      </c>
      <c r="AA84" s="306">
        <v>10</v>
      </c>
      <c r="AB84" s="307">
        <v>20</v>
      </c>
      <c r="AC84" s="308" t="s">
        <v>1229</v>
      </c>
      <c r="AD84" s="305" t="s">
        <v>35</v>
      </c>
      <c r="AE84" s="317"/>
      <c r="AF84" s="317"/>
      <c r="AG84" s="312"/>
      <c r="AH84" s="312"/>
      <c r="AI84" s="312"/>
      <c r="AJ84" s="312"/>
      <c r="AK84" s="312"/>
      <c r="AL84" s="312"/>
      <c r="AM84" s="312"/>
      <c r="AN84" s="312"/>
      <c r="AO84" s="312"/>
      <c r="AP84" s="312"/>
      <c r="AQ84" s="312"/>
      <c r="AR84" s="312"/>
      <c r="AS84" s="312"/>
      <c r="AT84" s="312"/>
      <c r="AU84" s="312"/>
      <c r="AV84" s="312"/>
      <c r="AW84" s="312"/>
      <c r="AX84" s="312"/>
      <c r="AY84" s="312"/>
      <c r="AZ84" s="312"/>
      <c r="BA84" s="312"/>
      <c r="BB84" s="312"/>
      <c r="BC84" s="312"/>
      <c r="BD84" s="312"/>
      <c r="BE84" s="312"/>
      <c r="BF84" s="312"/>
      <c r="BG84" s="312"/>
      <c r="BH84" s="312"/>
      <c r="BI84" s="312"/>
      <c r="BJ84" s="312"/>
      <c r="BK84" s="312"/>
      <c r="BL84" s="312"/>
      <c r="BM84" s="312"/>
      <c r="BN84" s="312"/>
      <c r="BO84" s="312"/>
    </row>
    <row r="85" spans="1:67" s="117" customFormat="1" ht="127.5" x14ac:dyDescent="0.2">
      <c r="A85" s="355" t="s">
        <v>1415</v>
      </c>
      <c r="B85" s="356" t="s">
        <v>1416</v>
      </c>
      <c r="C85" s="356" t="s">
        <v>1475</v>
      </c>
      <c r="D85" s="356" t="s">
        <v>1481</v>
      </c>
      <c r="E85" s="356" t="s">
        <v>1482</v>
      </c>
      <c r="F85" s="357">
        <v>1</v>
      </c>
      <c r="G85" s="357"/>
      <c r="H85" s="357"/>
      <c r="I85" s="357">
        <v>1</v>
      </c>
      <c r="J85" s="357"/>
      <c r="K85" s="357"/>
      <c r="L85" s="357">
        <v>1</v>
      </c>
      <c r="M85" s="357"/>
      <c r="N85" s="357"/>
      <c r="O85" s="357">
        <v>1</v>
      </c>
      <c r="P85" s="357"/>
      <c r="Q85" s="357"/>
      <c r="R85" s="358">
        <f t="shared" si="1"/>
        <v>4</v>
      </c>
      <c r="S85" s="356" t="s">
        <v>1132</v>
      </c>
      <c r="T85" s="356"/>
      <c r="U85" s="356"/>
      <c r="V85" s="356" t="s">
        <v>1483</v>
      </c>
      <c r="W85" s="356" t="s">
        <v>1484</v>
      </c>
      <c r="X85" s="305" t="s">
        <v>1225</v>
      </c>
      <c r="Y85" s="305" t="s">
        <v>1093</v>
      </c>
      <c r="Z85" s="304">
        <v>3</v>
      </c>
      <c r="AA85" s="306">
        <v>0.47</v>
      </c>
      <c r="AB85" s="307">
        <v>1.41</v>
      </c>
      <c r="AC85" s="308" t="s">
        <v>801</v>
      </c>
      <c r="AD85" s="305" t="s">
        <v>35</v>
      </c>
      <c r="AE85" s="317"/>
      <c r="AF85" s="317"/>
      <c r="AG85" s="312"/>
      <c r="AH85" s="312"/>
      <c r="AI85" s="312"/>
      <c r="AJ85" s="312"/>
      <c r="AK85" s="312"/>
      <c r="AL85" s="312"/>
      <c r="AM85" s="312"/>
      <c r="AN85" s="312"/>
      <c r="AO85" s="312"/>
      <c r="AP85" s="312"/>
      <c r="AQ85" s="312"/>
      <c r="AR85" s="312"/>
      <c r="AS85" s="312"/>
      <c r="AT85" s="312"/>
      <c r="AU85" s="312"/>
      <c r="AV85" s="312"/>
      <c r="AW85" s="312"/>
      <c r="AX85" s="312"/>
      <c r="AY85" s="312"/>
      <c r="AZ85" s="312"/>
      <c r="BA85" s="312"/>
      <c r="BB85" s="312"/>
      <c r="BC85" s="312"/>
      <c r="BD85" s="312"/>
      <c r="BE85" s="312"/>
      <c r="BF85" s="312"/>
      <c r="BG85" s="312"/>
      <c r="BH85" s="312"/>
      <c r="BI85" s="312"/>
      <c r="BJ85" s="312"/>
      <c r="BK85" s="312"/>
      <c r="BL85" s="312"/>
      <c r="BM85" s="312"/>
      <c r="BN85" s="312"/>
      <c r="BO85" s="312"/>
    </row>
    <row r="86" spans="1:67" s="117" customFormat="1" ht="127.5" x14ac:dyDescent="0.2">
      <c r="A86" s="355" t="s">
        <v>1415</v>
      </c>
      <c r="B86" s="356" t="s">
        <v>1416</v>
      </c>
      <c r="C86" s="359" t="s">
        <v>1485</v>
      </c>
      <c r="D86" s="359" t="s">
        <v>1486</v>
      </c>
      <c r="E86" s="359" t="s">
        <v>1487</v>
      </c>
      <c r="F86" s="360">
        <v>1</v>
      </c>
      <c r="G86" s="360"/>
      <c r="H86" s="360"/>
      <c r="I86" s="360">
        <v>1</v>
      </c>
      <c r="J86" s="360"/>
      <c r="K86" s="360"/>
      <c r="L86" s="360">
        <v>1</v>
      </c>
      <c r="M86" s="360"/>
      <c r="N86" s="360"/>
      <c r="O86" s="360">
        <v>1</v>
      </c>
      <c r="P86" s="360"/>
      <c r="Q86" s="360"/>
      <c r="R86" s="358">
        <f t="shared" si="1"/>
        <v>4</v>
      </c>
      <c r="S86" s="356" t="s">
        <v>1358</v>
      </c>
      <c r="T86" s="356" t="s">
        <v>1330</v>
      </c>
      <c r="U86" s="356" t="s">
        <v>1488</v>
      </c>
      <c r="V86" s="359" t="s">
        <v>1489</v>
      </c>
      <c r="W86" s="359"/>
      <c r="X86" s="305" t="s">
        <v>1225</v>
      </c>
      <c r="Y86" s="305" t="s">
        <v>1093</v>
      </c>
      <c r="Z86" s="304">
        <v>3</v>
      </c>
      <c r="AA86" s="306">
        <v>0.47</v>
      </c>
      <c r="AB86" s="307">
        <v>1.41</v>
      </c>
      <c r="AC86" s="308" t="s">
        <v>801</v>
      </c>
      <c r="AD86" s="305" t="s">
        <v>35</v>
      </c>
      <c r="AE86" s="317"/>
      <c r="AF86" s="317"/>
      <c r="AG86" s="312"/>
      <c r="AH86" s="312"/>
      <c r="AI86" s="312"/>
      <c r="AJ86" s="312"/>
      <c r="AK86" s="312"/>
      <c r="AL86" s="312"/>
      <c r="AM86" s="312"/>
      <c r="AN86" s="312"/>
      <c r="AO86" s="312"/>
      <c r="AP86" s="312"/>
      <c r="AQ86" s="312"/>
      <c r="AR86" s="312"/>
      <c r="AS86" s="312"/>
      <c r="AT86" s="312"/>
      <c r="AU86" s="312"/>
      <c r="AV86" s="312"/>
      <c r="AW86" s="312"/>
      <c r="AX86" s="312"/>
      <c r="AY86" s="312"/>
      <c r="AZ86" s="312"/>
      <c r="BA86" s="312"/>
      <c r="BB86" s="312"/>
      <c r="BC86" s="312"/>
      <c r="BD86" s="312"/>
      <c r="BE86" s="312"/>
      <c r="BF86" s="312"/>
      <c r="BG86" s="312"/>
      <c r="BH86" s="312"/>
      <c r="BI86" s="312"/>
      <c r="BJ86" s="312"/>
      <c r="BK86" s="312"/>
      <c r="BL86" s="312"/>
      <c r="BM86" s="312"/>
      <c r="BN86" s="312"/>
      <c r="BO86" s="312"/>
    </row>
    <row r="87" spans="1:67" s="117" customFormat="1" ht="127.5" x14ac:dyDescent="0.2">
      <c r="A87" s="355" t="s">
        <v>1415</v>
      </c>
      <c r="B87" s="356" t="s">
        <v>1416</v>
      </c>
      <c r="C87" s="359" t="s">
        <v>1490</v>
      </c>
      <c r="D87" s="359" t="s">
        <v>1491</v>
      </c>
      <c r="E87" s="359" t="s">
        <v>1492</v>
      </c>
      <c r="F87" s="360"/>
      <c r="G87" s="360"/>
      <c r="H87" s="360"/>
      <c r="I87" s="360"/>
      <c r="J87" s="360"/>
      <c r="K87" s="360">
        <v>1</v>
      </c>
      <c r="L87" s="360"/>
      <c r="M87" s="360"/>
      <c r="N87" s="360"/>
      <c r="O87" s="360"/>
      <c r="P87" s="360"/>
      <c r="Q87" s="360"/>
      <c r="R87" s="358">
        <f t="shared" si="1"/>
        <v>1</v>
      </c>
      <c r="S87" s="356" t="s">
        <v>1139</v>
      </c>
      <c r="T87" s="356"/>
      <c r="U87" s="356"/>
      <c r="V87" s="359" t="s">
        <v>1493</v>
      </c>
      <c r="W87" s="359"/>
      <c r="X87" s="305" t="s">
        <v>1225</v>
      </c>
      <c r="Y87" s="305" t="s">
        <v>1093</v>
      </c>
      <c r="Z87" s="304">
        <v>4</v>
      </c>
      <c r="AA87" s="306">
        <v>0.47</v>
      </c>
      <c r="AB87" s="307">
        <v>1.88</v>
      </c>
      <c r="AC87" s="308" t="s">
        <v>801</v>
      </c>
      <c r="AD87" s="305" t="s">
        <v>35</v>
      </c>
      <c r="AE87" s="317"/>
      <c r="AF87" s="317"/>
      <c r="AG87" s="312"/>
      <c r="AH87" s="312"/>
      <c r="AI87" s="312"/>
      <c r="AJ87" s="312"/>
      <c r="AK87" s="312"/>
      <c r="AL87" s="312"/>
      <c r="AM87" s="312"/>
      <c r="AN87" s="312"/>
      <c r="AO87" s="312"/>
      <c r="AP87" s="312"/>
      <c r="AQ87" s="312"/>
      <c r="AR87" s="312"/>
      <c r="AS87" s="312"/>
      <c r="AT87" s="312"/>
      <c r="AU87" s="312"/>
      <c r="AV87" s="312"/>
      <c r="AW87" s="312"/>
      <c r="AX87" s="312"/>
      <c r="AY87" s="312"/>
      <c r="AZ87" s="312"/>
      <c r="BA87" s="312"/>
      <c r="BB87" s="312"/>
      <c r="BC87" s="312"/>
      <c r="BD87" s="312"/>
      <c r="BE87" s="312"/>
      <c r="BF87" s="312"/>
      <c r="BG87" s="312"/>
      <c r="BH87" s="312"/>
      <c r="BI87" s="312"/>
      <c r="BJ87" s="312"/>
      <c r="BK87" s="312"/>
      <c r="BL87" s="312"/>
      <c r="BM87" s="312"/>
      <c r="BN87" s="312"/>
      <c r="BO87" s="312"/>
    </row>
    <row r="88" spans="1:67" s="117" customFormat="1" ht="127.5" x14ac:dyDescent="0.2">
      <c r="A88" s="355" t="s">
        <v>1415</v>
      </c>
      <c r="B88" s="356" t="s">
        <v>1416</v>
      </c>
      <c r="C88" s="356" t="s">
        <v>1490</v>
      </c>
      <c r="D88" s="356" t="s">
        <v>1494</v>
      </c>
      <c r="E88" s="356" t="s">
        <v>1495</v>
      </c>
      <c r="F88" s="357"/>
      <c r="G88" s="357"/>
      <c r="H88" s="357"/>
      <c r="I88" s="357"/>
      <c r="J88" s="357"/>
      <c r="K88" s="357">
        <v>1</v>
      </c>
      <c r="L88" s="357"/>
      <c r="M88" s="357"/>
      <c r="N88" s="357"/>
      <c r="O88" s="357"/>
      <c r="P88" s="357"/>
      <c r="Q88" s="357"/>
      <c r="R88" s="358">
        <f t="shared" si="1"/>
        <v>1</v>
      </c>
      <c r="S88" s="356" t="s">
        <v>1124</v>
      </c>
      <c r="T88" s="356" t="s">
        <v>1133</v>
      </c>
      <c r="U88" s="356"/>
      <c r="V88" s="356" t="s">
        <v>1483</v>
      </c>
      <c r="W88" s="356"/>
      <c r="X88" s="305" t="s">
        <v>1225</v>
      </c>
      <c r="Y88" s="305" t="s">
        <v>1093</v>
      </c>
      <c r="Z88" s="304">
        <v>12</v>
      </c>
      <c r="AA88" s="306">
        <v>0.47</v>
      </c>
      <c r="AB88" s="307">
        <v>5.64</v>
      </c>
      <c r="AC88" s="308" t="s">
        <v>801</v>
      </c>
      <c r="AD88" s="305" t="s">
        <v>35</v>
      </c>
      <c r="AE88" s="317"/>
      <c r="AF88" s="317"/>
      <c r="AG88" s="312"/>
      <c r="AH88" s="312"/>
      <c r="AI88" s="312"/>
      <c r="AJ88" s="312"/>
      <c r="AK88" s="312"/>
      <c r="AL88" s="312"/>
      <c r="AM88" s="312"/>
      <c r="AN88" s="312"/>
      <c r="AO88" s="312"/>
      <c r="AP88" s="312"/>
      <c r="AQ88" s="312"/>
      <c r="AR88" s="312"/>
      <c r="AS88" s="312"/>
      <c r="AT88" s="312"/>
      <c r="AU88" s="312"/>
      <c r="AV88" s="312"/>
      <c r="AW88" s="312"/>
      <c r="AX88" s="312"/>
      <c r="AY88" s="312"/>
      <c r="AZ88" s="312"/>
      <c r="BA88" s="312"/>
      <c r="BB88" s="312"/>
      <c r="BC88" s="312"/>
      <c r="BD88" s="312"/>
      <c r="BE88" s="312"/>
      <c r="BF88" s="312"/>
      <c r="BG88" s="312"/>
      <c r="BH88" s="312"/>
      <c r="BI88" s="312"/>
      <c r="BJ88" s="312"/>
      <c r="BK88" s="312"/>
      <c r="BL88" s="312"/>
      <c r="BM88" s="312"/>
      <c r="BN88" s="312"/>
      <c r="BO88" s="312"/>
    </row>
    <row r="89" spans="1:67" s="117" customFormat="1" ht="127.5" x14ac:dyDescent="0.2">
      <c r="A89" s="355" t="s">
        <v>1415</v>
      </c>
      <c r="B89" s="356" t="s">
        <v>1416</v>
      </c>
      <c r="C89" s="356" t="s">
        <v>1496</v>
      </c>
      <c r="D89" s="356" t="s">
        <v>1497</v>
      </c>
      <c r="E89" s="356" t="s">
        <v>1498</v>
      </c>
      <c r="F89" s="357"/>
      <c r="G89" s="357"/>
      <c r="H89" s="357"/>
      <c r="I89" s="357"/>
      <c r="J89" s="357"/>
      <c r="K89" s="357"/>
      <c r="L89" s="357"/>
      <c r="M89" s="357">
        <v>1</v>
      </c>
      <c r="N89" s="357"/>
      <c r="O89" s="357"/>
      <c r="P89" s="357"/>
      <c r="Q89" s="357"/>
      <c r="R89" s="358">
        <f t="shared" si="1"/>
        <v>1</v>
      </c>
      <c r="S89" s="356" t="s">
        <v>1499</v>
      </c>
      <c r="T89" s="356"/>
      <c r="U89" s="356"/>
      <c r="V89" s="356" t="s">
        <v>1337</v>
      </c>
      <c r="W89" s="356" t="s">
        <v>1500</v>
      </c>
      <c r="X89" s="305" t="s">
        <v>1226</v>
      </c>
      <c r="Y89" s="305" t="s">
        <v>1093</v>
      </c>
      <c r="Z89" s="304">
        <v>3</v>
      </c>
      <c r="AA89" s="306">
        <v>10</v>
      </c>
      <c r="AB89" s="307">
        <v>30</v>
      </c>
      <c r="AC89" s="308" t="s">
        <v>1229</v>
      </c>
      <c r="AD89" s="305" t="s">
        <v>35</v>
      </c>
      <c r="AE89" s="317"/>
      <c r="AF89" s="317"/>
      <c r="AG89" s="312"/>
      <c r="AH89" s="312"/>
      <c r="AI89" s="312"/>
      <c r="AJ89" s="312"/>
      <c r="AK89" s="312"/>
      <c r="AL89" s="312"/>
      <c r="AM89" s="312"/>
      <c r="AN89" s="312"/>
      <c r="AO89" s="312"/>
      <c r="AP89" s="312"/>
      <c r="AQ89" s="312"/>
      <c r="AR89" s="312"/>
      <c r="AS89" s="312"/>
      <c r="AT89" s="312"/>
      <c r="AU89" s="312"/>
      <c r="AV89" s="312"/>
      <c r="AW89" s="312"/>
      <c r="AX89" s="312"/>
      <c r="AY89" s="312"/>
      <c r="AZ89" s="312"/>
      <c r="BA89" s="312"/>
      <c r="BB89" s="312"/>
      <c r="BC89" s="312"/>
      <c r="BD89" s="312"/>
      <c r="BE89" s="312"/>
      <c r="BF89" s="312"/>
      <c r="BG89" s="312"/>
      <c r="BH89" s="312"/>
      <c r="BI89" s="312"/>
      <c r="BJ89" s="312"/>
      <c r="BK89" s="312"/>
      <c r="BL89" s="312"/>
      <c r="BM89" s="312"/>
      <c r="BN89" s="312"/>
      <c r="BO89" s="312"/>
    </row>
    <row r="90" spans="1:67" s="117" customFormat="1" ht="127.5" x14ac:dyDescent="0.2">
      <c r="A90" s="355" t="s">
        <v>1415</v>
      </c>
      <c r="B90" s="356" t="s">
        <v>1416</v>
      </c>
      <c r="C90" s="359" t="s">
        <v>1496</v>
      </c>
      <c r="D90" s="359" t="s">
        <v>1501</v>
      </c>
      <c r="E90" s="359" t="s">
        <v>1502</v>
      </c>
      <c r="F90" s="360"/>
      <c r="G90" s="360"/>
      <c r="H90" s="360">
        <v>1</v>
      </c>
      <c r="I90" s="360"/>
      <c r="J90" s="360"/>
      <c r="K90" s="360">
        <v>1</v>
      </c>
      <c r="L90" s="360"/>
      <c r="M90" s="360"/>
      <c r="N90" s="360">
        <v>1</v>
      </c>
      <c r="O90" s="360"/>
      <c r="P90" s="360"/>
      <c r="Q90" s="361">
        <v>1</v>
      </c>
      <c r="R90" s="358">
        <f t="shared" si="1"/>
        <v>4</v>
      </c>
      <c r="S90" s="356" t="s">
        <v>1503</v>
      </c>
      <c r="T90" s="356"/>
      <c r="U90" s="356"/>
      <c r="V90" s="356" t="s">
        <v>1326</v>
      </c>
      <c r="W90" s="359" t="s">
        <v>1504</v>
      </c>
      <c r="X90" s="305" t="s">
        <v>1225</v>
      </c>
      <c r="Y90" s="305" t="s">
        <v>1093</v>
      </c>
      <c r="Z90" s="304">
        <v>12</v>
      </c>
      <c r="AA90" s="306">
        <v>0.47</v>
      </c>
      <c r="AB90" s="307">
        <v>5.64</v>
      </c>
      <c r="AC90" s="308" t="s">
        <v>801</v>
      </c>
      <c r="AD90" s="305" t="s">
        <v>35</v>
      </c>
      <c r="AE90" s="317"/>
      <c r="AF90" s="317"/>
      <c r="AG90" s="312"/>
      <c r="AH90" s="312"/>
      <c r="AI90" s="312"/>
      <c r="AJ90" s="312"/>
      <c r="AK90" s="312"/>
      <c r="AL90" s="312"/>
      <c r="AM90" s="312"/>
      <c r="AN90" s="312"/>
      <c r="AO90" s="312"/>
      <c r="AP90" s="312"/>
      <c r="AQ90" s="312"/>
      <c r="AR90" s="312"/>
      <c r="AS90" s="312"/>
      <c r="AT90" s="312"/>
      <c r="AU90" s="312"/>
      <c r="AV90" s="312"/>
      <c r="AW90" s="312"/>
      <c r="AX90" s="312"/>
      <c r="AY90" s="312"/>
      <c r="AZ90" s="312"/>
      <c r="BA90" s="312"/>
      <c r="BB90" s="312"/>
      <c r="BC90" s="312"/>
      <c r="BD90" s="312"/>
      <c r="BE90" s="312"/>
      <c r="BF90" s="312"/>
      <c r="BG90" s="312"/>
      <c r="BH90" s="312"/>
      <c r="BI90" s="312"/>
      <c r="BJ90" s="312"/>
      <c r="BK90" s="312"/>
      <c r="BL90" s="312"/>
      <c r="BM90" s="312"/>
      <c r="BN90" s="312"/>
      <c r="BO90" s="312"/>
    </row>
    <row r="91" spans="1:67" s="117" customFormat="1" ht="127.5" x14ac:dyDescent="0.2">
      <c r="A91" s="355" t="s">
        <v>1415</v>
      </c>
      <c r="B91" s="356" t="s">
        <v>1416</v>
      </c>
      <c r="C91" s="359" t="s">
        <v>1496</v>
      </c>
      <c r="D91" s="359" t="s">
        <v>1505</v>
      </c>
      <c r="E91" s="359" t="s">
        <v>1506</v>
      </c>
      <c r="F91" s="360"/>
      <c r="G91" s="360"/>
      <c r="H91" s="360"/>
      <c r="I91" s="360"/>
      <c r="J91" s="360">
        <v>1</v>
      </c>
      <c r="K91" s="360"/>
      <c r="L91" s="360"/>
      <c r="M91" s="360"/>
      <c r="N91" s="360"/>
      <c r="O91" s="360"/>
      <c r="P91" s="360"/>
      <c r="Q91" s="360"/>
      <c r="R91" s="358">
        <f t="shared" si="1"/>
        <v>1</v>
      </c>
      <c r="S91" s="356" t="s">
        <v>1507</v>
      </c>
      <c r="T91" s="356"/>
      <c r="U91" s="356"/>
      <c r="V91" s="359" t="s">
        <v>1337</v>
      </c>
      <c r="W91" s="359"/>
      <c r="X91" s="305" t="s">
        <v>1226</v>
      </c>
      <c r="Y91" s="305" t="s">
        <v>1093</v>
      </c>
      <c r="Z91" s="304">
        <v>3</v>
      </c>
      <c r="AA91" s="306">
        <v>10</v>
      </c>
      <c r="AB91" s="307">
        <v>30</v>
      </c>
      <c r="AC91" s="308" t="s">
        <v>1229</v>
      </c>
      <c r="AD91" s="305" t="s">
        <v>35</v>
      </c>
      <c r="AE91" s="317"/>
      <c r="AF91" s="317"/>
      <c r="AG91" s="312"/>
      <c r="AH91" s="312"/>
      <c r="AI91" s="312"/>
      <c r="AJ91" s="312"/>
      <c r="AK91" s="312"/>
      <c r="AL91" s="312"/>
      <c r="AM91" s="312"/>
      <c r="AN91" s="312"/>
      <c r="AO91" s="312"/>
      <c r="AP91" s="312"/>
      <c r="AQ91" s="312"/>
      <c r="AR91" s="312"/>
      <c r="AS91" s="312"/>
      <c r="AT91" s="312"/>
      <c r="AU91" s="312"/>
      <c r="AV91" s="312"/>
      <c r="AW91" s="312"/>
      <c r="AX91" s="312"/>
      <c r="AY91" s="312"/>
      <c r="AZ91" s="312"/>
      <c r="BA91" s="312"/>
      <c r="BB91" s="312"/>
      <c r="BC91" s="312"/>
      <c r="BD91" s="312"/>
      <c r="BE91" s="312"/>
      <c r="BF91" s="312"/>
      <c r="BG91" s="312"/>
      <c r="BH91" s="312"/>
      <c r="BI91" s="312"/>
      <c r="BJ91" s="312"/>
      <c r="BK91" s="312"/>
      <c r="BL91" s="312"/>
      <c r="BM91" s="312"/>
      <c r="BN91" s="312"/>
      <c r="BO91" s="312"/>
    </row>
    <row r="92" spans="1:67" s="117" customFormat="1" ht="127.5" x14ac:dyDescent="0.2">
      <c r="A92" s="355" t="s">
        <v>1415</v>
      </c>
      <c r="B92" s="356" t="s">
        <v>1416</v>
      </c>
      <c r="C92" s="356" t="s">
        <v>1496</v>
      </c>
      <c r="D92" s="356" t="s">
        <v>1508</v>
      </c>
      <c r="E92" s="356" t="s">
        <v>1509</v>
      </c>
      <c r="F92" s="357"/>
      <c r="G92" s="357"/>
      <c r="H92" s="357"/>
      <c r="I92" s="357"/>
      <c r="J92" s="357"/>
      <c r="K92" s="357"/>
      <c r="L92" s="357">
        <v>1</v>
      </c>
      <c r="M92" s="357"/>
      <c r="N92" s="357"/>
      <c r="O92" s="357"/>
      <c r="P92" s="357"/>
      <c r="Q92" s="357"/>
      <c r="R92" s="358">
        <f t="shared" si="1"/>
        <v>1</v>
      </c>
      <c r="S92" s="356" t="s">
        <v>1185</v>
      </c>
      <c r="T92" s="356"/>
      <c r="U92" s="356"/>
      <c r="V92" s="359" t="s">
        <v>1337</v>
      </c>
      <c r="W92" s="356"/>
      <c r="X92" s="305" t="s">
        <v>1227</v>
      </c>
      <c r="Y92" s="305" t="s">
        <v>1093</v>
      </c>
      <c r="Z92" s="304">
        <v>20</v>
      </c>
      <c r="AA92" s="306">
        <v>125</v>
      </c>
      <c r="AB92" s="307" t="e">
        <f>#REF!*#REF!</f>
        <v>#REF!</v>
      </c>
      <c r="AC92" s="308" t="s">
        <v>1228</v>
      </c>
      <c r="AD92" s="305" t="s">
        <v>35</v>
      </c>
      <c r="AE92" s="317"/>
      <c r="AF92" s="317"/>
      <c r="AG92" s="312"/>
      <c r="AH92" s="312"/>
      <c r="AI92" s="312"/>
      <c r="AJ92" s="312"/>
      <c r="AK92" s="312"/>
      <c r="AL92" s="312"/>
      <c r="AM92" s="312"/>
      <c r="AN92" s="312"/>
      <c r="AO92" s="312"/>
      <c r="AP92" s="312"/>
      <c r="AQ92" s="312"/>
      <c r="AR92" s="312"/>
      <c r="AS92" s="312"/>
      <c r="AT92" s="312"/>
      <c r="AU92" s="312"/>
      <c r="AV92" s="312"/>
      <c r="AW92" s="312"/>
      <c r="AX92" s="312"/>
      <c r="AY92" s="312"/>
      <c r="AZ92" s="312"/>
      <c r="BA92" s="312"/>
      <c r="BB92" s="312"/>
      <c r="BC92" s="312"/>
      <c r="BD92" s="312"/>
      <c r="BE92" s="312"/>
      <c r="BF92" s="312"/>
      <c r="BG92" s="312"/>
      <c r="BH92" s="312"/>
      <c r="BI92" s="312"/>
      <c r="BJ92" s="312"/>
      <c r="BK92" s="312"/>
      <c r="BL92" s="312"/>
      <c r="BM92" s="312"/>
      <c r="BN92" s="312"/>
      <c r="BO92" s="312"/>
    </row>
    <row r="93" spans="1:67" s="117" customFormat="1" ht="127.5" x14ac:dyDescent="0.2">
      <c r="A93" s="355" t="s">
        <v>1415</v>
      </c>
      <c r="B93" s="356" t="s">
        <v>1416</v>
      </c>
      <c r="C93" s="359" t="s">
        <v>1496</v>
      </c>
      <c r="D93" s="359" t="s">
        <v>1510</v>
      </c>
      <c r="E93" s="359" t="s">
        <v>1511</v>
      </c>
      <c r="F93" s="360"/>
      <c r="G93" s="360"/>
      <c r="H93" s="360"/>
      <c r="I93" s="360"/>
      <c r="J93" s="360">
        <v>1</v>
      </c>
      <c r="K93" s="360"/>
      <c r="L93" s="360"/>
      <c r="M93" s="360"/>
      <c r="N93" s="360"/>
      <c r="O93" s="360"/>
      <c r="P93" s="360"/>
      <c r="Q93" s="360"/>
      <c r="R93" s="358">
        <f t="shared" si="1"/>
        <v>1</v>
      </c>
      <c r="S93" s="356" t="s">
        <v>1512</v>
      </c>
      <c r="T93" s="356"/>
      <c r="U93" s="356"/>
      <c r="V93" s="359" t="s">
        <v>1337</v>
      </c>
      <c r="W93" s="359"/>
      <c r="X93" s="305" t="s">
        <v>1225</v>
      </c>
      <c r="Y93" s="305" t="s">
        <v>1093</v>
      </c>
      <c r="Z93" s="304">
        <v>4</v>
      </c>
      <c r="AA93" s="306">
        <v>0.47</v>
      </c>
      <c r="AB93" s="307" t="e">
        <f>#REF!*#REF!</f>
        <v>#REF!</v>
      </c>
      <c r="AC93" s="308" t="s">
        <v>801</v>
      </c>
      <c r="AD93" s="305" t="s">
        <v>35</v>
      </c>
      <c r="AE93" s="317"/>
      <c r="AF93" s="317"/>
      <c r="AG93" s="312"/>
      <c r="AH93" s="312"/>
      <c r="AI93" s="312"/>
      <c r="AJ93" s="312"/>
      <c r="AK93" s="312"/>
      <c r="AL93" s="312"/>
      <c r="AM93" s="312"/>
      <c r="AN93" s="312"/>
      <c r="AO93" s="312"/>
      <c r="AP93" s="312"/>
      <c r="AQ93" s="312"/>
      <c r="AR93" s="312"/>
      <c r="AS93" s="312"/>
      <c r="AT93" s="312"/>
      <c r="AU93" s="312"/>
      <c r="AV93" s="312"/>
      <c r="AW93" s="312"/>
      <c r="AX93" s="312"/>
      <c r="AY93" s="312"/>
      <c r="AZ93" s="312"/>
      <c r="BA93" s="312"/>
      <c r="BB93" s="312"/>
      <c r="BC93" s="312"/>
      <c r="BD93" s="312"/>
      <c r="BE93" s="312"/>
      <c r="BF93" s="312"/>
      <c r="BG93" s="312"/>
      <c r="BH93" s="312"/>
      <c r="BI93" s="312"/>
      <c r="BJ93" s="312"/>
      <c r="BK93" s="312"/>
      <c r="BL93" s="312"/>
      <c r="BM93" s="312"/>
      <c r="BN93" s="312"/>
      <c r="BO93" s="312"/>
    </row>
    <row r="94" spans="1:67" s="117" customFormat="1" ht="127.5" x14ac:dyDescent="0.2">
      <c r="A94" s="355" t="s">
        <v>1415</v>
      </c>
      <c r="B94" s="356" t="s">
        <v>1416</v>
      </c>
      <c r="C94" s="356" t="s">
        <v>1496</v>
      </c>
      <c r="D94" s="356" t="s">
        <v>1513</v>
      </c>
      <c r="E94" s="356" t="s">
        <v>1514</v>
      </c>
      <c r="F94" s="357"/>
      <c r="G94" s="357"/>
      <c r="H94" s="357"/>
      <c r="I94" s="357"/>
      <c r="J94" s="357">
        <v>1</v>
      </c>
      <c r="K94" s="357"/>
      <c r="L94" s="357"/>
      <c r="M94" s="357"/>
      <c r="N94" s="357"/>
      <c r="O94" s="357"/>
      <c r="P94" s="357"/>
      <c r="Q94" s="357"/>
      <c r="R94" s="358">
        <f t="shared" si="1"/>
        <v>1</v>
      </c>
      <c r="S94" s="356" t="s">
        <v>1515</v>
      </c>
      <c r="T94" s="356"/>
      <c r="U94" s="356"/>
      <c r="V94" s="359" t="s">
        <v>1337</v>
      </c>
      <c r="W94" s="356"/>
      <c r="X94" s="305" t="s">
        <v>1225</v>
      </c>
      <c r="Y94" s="305" t="s">
        <v>1093</v>
      </c>
      <c r="Z94" s="304">
        <v>12</v>
      </c>
      <c r="AA94" s="306">
        <v>0.47</v>
      </c>
      <c r="AB94" s="307" t="e">
        <f>#REF!*#REF!</f>
        <v>#REF!</v>
      </c>
      <c r="AC94" s="308" t="s">
        <v>801</v>
      </c>
      <c r="AD94" s="305" t="s">
        <v>35</v>
      </c>
      <c r="AE94" s="317"/>
      <c r="AF94" s="317"/>
      <c r="AG94" s="312"/>
      <c r="AH94" s="312"/>
      <c r="AI94" s="312"/>
      <c r="AJ94" s="312"/>
      <c r="AK94" s="312"/>
      <c r="AL94" s="312"/>
      <c r="AM94" s="312"/>
      <c r="AN94" s="312"/>
      <c r="AO94" s="312"/>
      <c r="AP94" s="312"/>
      <c r="AQ94" s="312"/>
      <c r="AR94" s="312"/>
      <c r="AS94" s="312"/>
      <c r="AT94" s="312"/>
      <c r="AU94" s="312"/>
      <c r="AV94" s="312"/>
      <c r="AW94" s="312"/>
      <c r="AX94" s="312"/>
      <c r="AY94" s="312"/>
      <c r="AZ94" s="312"/>
      <c r="BA94" s="312"/>
      <c r="BB94" s="312"/>
      <c r="BC94" s="312"/>
      <c r="BD94" s="312"/>
      <c r="BE94" s="312"/>
      <c r="BF94" s="312"/>
      <c r="BG94" s="312"/>
      <c r="BH94" s="312"/>
      <c r="BI94" s="312"/>
      <c r="BJ94" s="312"/>
      <c r="BK94" s="312"/>
      <c r="BL94" s="312"/>
      <c r="BM94" s="312"/>
      <c r="BN94" s="312"/>
      <c r="BO94" s="312"/>
    </row>
    <row r="95" spans="1:67" s="117" customFormat="1" ht="127.5" x14ac:dyDescent="0.2">
      <c r="A95" s="355" t="s">
        <v>1415</v>
      </c>
      <c r="B95" s="356" t="s">
        <v>1416</v>
      </c>
      <c r="C95" s="356" t="s">
        <v>1496</v>
      </c>
      <c r="D95" s="356" t="s">
        <v>1516</v>
      </c>
      <c r="E95" s="356" t="s">
        <v>1517</v>
      </c>
      <c r="F95" s="357"/>
      <c r="G95" s="357"/>
      <c r="H95" s="357"/>
      <c r="I95" s="357"/>
      <c r="J95" s="357">
        <v>1</v>
      </c>
      <c r="K95" s="357"/>
      <c r="L95" s="357"/>
      <c r="M95" s="357"/>
      <c r="N95" s="357"/>
      <c r="O95" s="357"/>
      <c r="P95" s="357"/>
      <c r="Q95" s="357"/>
      <c r="R95" s="358">
        <f t="shared" si="1"/>
        <v>1</v>
      </c>
      <c r="S95" s="356" t="s">
        <v>1186</v>
      </c>
      <c r="T95" s="356"/>
      <c r="U95" s="356"/>
      <c r="V95" s="359" t="s">
        <v>1337</v>
      </c>
      <c r="W95" s="356"/>
      <c r="X95" s="305" t="s">
        <v>1226</v>
      </c>
      <c r="Y95" s="305" t="s">
        <v>1093</v>
      </c>
      <c r="Z95" s="304">
        <v>3</v>
      </c>
      <c r="AA95" s="306">
        <v>10</v>
      </c>
      <c r="AB95" s="307" t="e">
        <f>#REF!*#REF!</f>
        <v>#REF!</v>
      </c>
      <c r="AC95" s="308" t="s">
        <v>1229</v>
      </c>
      <c r="AD95" s="305" t="s">
        <v>35</v>
      </c>
      <c r="AE95" s="317"/>
      <c r="AF95" s="317"/>
      <c r="AG95" s="312"/>
      <c r="AH95" s="312"/>
      <c r="AI95" s="312"/>
      <c r="AJ95" s="312"/>
      <c r="AK95" s="312"/>
      <c r="AL95" s="312"/>
      <c r="AM95" s="312"/>
      <c r="AN95" s="312"/>
      <c r="AO95" s="312"/>
      <c r="AP95" s="312"/>
      <c r="AQ95" s="312"/>
      <c r="AR95" s="312"/>
      <c r="AS95" s="312"/>
      <c r="AT95" s="312"/>
      <c r="AU95" s="312"/>
      <c r="AV95" s="312"/>
      <c r="AW95" s="312"/>
      <c r="AX95" s="312"/>
      <c r="AY95" s="312"/>
      <c r="AZ95" s="312"/>
      <c r="BA95" s="312"/>
      <c r="BB95" s="312"/>
      <c r="BC95" s="312"/>
      <c r="BD95" s="312"/>
      <c r="BE95" s="312"/>
      <c r="BF95" s="312"/>
      <c r="BG95" s="312"/>
      <c r="BH95" s="312"/>
      <c r="BI95" s="312"/>
      <c r="BJ95" s="312"/>
      <c r="BK95" s="312"/>
      <c r="BL95" s="312"/>
      <c r="BM95" s="312"/>
      <c r="BN95" s="312"/>
      <c r="BO95" s="312"/>
    </row>
    <row r="96" spans="1:67" s="117" customFormat="1" ht="127.5" x14ac:dyDescent="0.2">
      <c r="A96" s="355" t="s">
        <v>1415</v>
      </c>
      <c r="B96" s="356" t="s">
        <v>1416</v>
      </c>
      <c r="C96" s="356" t="s">
        <v>1496</v>
      </c>
      <c r="D96" s="356" t="s">
        <v>1518</v>
      </c>
      <c r="E96" s="356" t="s">
        <v>1187</v>
      </c>
      <c r="F96" s="357"/>
      <c r="G96" s="357">
        <v>1</v>
      </c>
      <c r="H96" s="357"/>
      <c r="I96" s="357"/>
      <c r="J96" s="357">
        <v>1</v>
      </c>
      <c r="K96" s="357"/>
      <c r="L96" s="357"/>
      <c r="M96" s="357">
        <v>1</v>
      </c>
      <c r="N96" s="357"/>
      <c r="O96" s="357"/>
      <c r="P96" s="357">
        <v>1</v>
      </c>
      <c r="Q96" s="357"/>
      <c r="R96" s="358">
        <f t="shared" si="1"/>
        <v>4</v>
      </c>
      <c r="S96" s="356" t="s">
        <v>1519</v>
      </c>
      <c r="T96" s="356" t="s">
        <v>1520</v>
      </c>
      <c r="U96" s="356"/>
      <c r="V96" s="359" t="s">
        <v>1337</v>
      </c>
      <c r="W96" s="356"/>
      <c r="X96" s="305" t="s">
        <v>1227</v>
      </c>
      <c r="Y96" s="305" t="s">
        <v>1093</v>
      </c>
      <c r="Z96" s="304">
        <v>55</v>
      </c>
      <c r="AA96" s="306">
        <v>125</v>
      </c>
      <c r="AB96" s="307" t="e">
        <f>#REF!*#REF!</f>
        <v>#REF!</v>
      </c>
      <c r="AC96" s="308" t="s">
        <v>1228</v>
      </c>
      <c r="AD96" s="305" t="s">
        <v>35</v>
      </c>
      <c r="AE96" s="317"/>
      <c r="AF96" s="317"/>
      <c r="AG96" s="312"/>
      <c r="AH96" s="312"/>
      <c r="AI96" s="312"/>
      <c r="AJ96" s="312"/>
      <c r="AK96" s="312"/>
      <c r="AL96" s="312"/>
      <c r="AM96" s="312"/>
      <c r="AN96" s="312"/>
      <c r="AO96" s="312"/>
      <c r="AP96" s="312"/>
      <c r="AQ96" s="312"/>
      <c r="AR96" s="312"/>
      <c r="AS96" s="312"/>
      <c r="AT96" s="312"/>
      <c r="AU96" s="312"/>
      <c r="AV96" s="312"/>
      <c r="AW96" s="312"/>
      <c r="AX96" s="312"/>
      <c r="AY96" s="312"/>
      <c r="AZ96" s="312"/>
      <c r="BA96" s="312"/>
      <c r="BB96" s="312"/>
      <c r="BC96" s="312"/>
      <c r="BD96" s="312"/>
      <c r="BE96" s="312"/>
      <c r="BF96" s="312"/>
      <c r="BG96" s="312"/>
      <c r="BH96" s="312"/>
      <c r="BI96" s="312"/>
      <c r="BJ96" s="312"/>
      <c r="BK96" s="312"/>
      <c r="BL96" s="312"/>
      <c r="BM96" s="312"/>
      <c r="BN96" s="312"/>
      <c r="BO96" s="312"/>
    </row>
    <row r="97" spans="1:67" s="117" customFormat="1" ht="127.5" x14ac:dyDescent="0.2">
      <c r="A97" s="355" t="s">
        <v>1415</v>
      </c>
      <c r="B97" s="356" t="s">
        <v>1416</v>
      </c>
      <c r="C97" s="359" t="s">
        <v>1521</v>
      </c>
      <c r="D97" s="359" t="s">
        <v>1522</v>
      </c>
      <c r="E97" s="371" t="s">
        <v>1523</v>
      </c>
      <c r="F97" s="360"/>
      <c r="G97" s="360"/>
      <c r="H97" s="360"/>
      <c r="I97" s="360"/>
      <c r="J97" s="360"/>
      <c r="K97" s="360"/>
      <c r="L97" s="360">
        <v>1</v>
      </c>
      <c r="M97" s="360"/>
      <c r="N97" s="360"/>
      <c r="O97" s="360"/>
      <c r="P97" s="360"/>
      <c r="Q97" s="360"/>
      <c r="R97" s="358">
        <f t="shared" si="1"/>
        <v>1</v>
      </c>
      <c r="S97" s="356" t="s">
        <v>1524</v>
      </c>
      <c r="T97" s="356"/>
      <c r="U97" s="356"/>
      <c r="V97" s="359" t="s">
        <v>1337</v>
      </c>
      <c r="W97" s="359" t="s">
        <v>1525</v>
      </c>
      <c r="X97" s="305" t="s">
        <v>1225</v>
      </c>
      <c r="Y97" s="305" t="s">
        <v>1093</v>
      </c>
      <c r="Z97" s="304">
        <v>12</v>
      </c>
      <c r="AA97" s="306">
        <v>0.47</v>
      </c>
      <c r="AB97" s="307" t="e">
        <f>#REF!*#REF!</f>
        <v>#REF!</v>
      </c>
      <c r="AC97" s="308" t="s">
        <v>801</v>
      </c>
      <c r="AD97" s="305" t="s">
        <v>35</v>
      </c>
      <c r="AE97" s="317"/>
      <c r="AF97" s="317"/>
      <c r="AG97" s="312"/>
      <c r="AH97" s="312"/>
      <c r="AI97" s="312"/>
      <c r="AJ97" s="312"/>
      <c r="AK97" s="312"/>
      <c r="AL97" s="312"/>
      <c r="AM97" s="312"/>
      <c r="AN97" s="312"/>
      <c r="AO97" s="312"/>
      <c r="AP97" s="312"/>
      <c r="AQ97" s="312"/>
      <c r="AR97" s="312"/>
      <c r="AS97" s="312"/>
      <c r="AT97" s="312"/>
      <c r="AU97" s="312"/>
      <c r="AV97" s="312"/>
      <c r="AW97" s="312"/>
      <c r="AX97" s="312"/>
      <c r="AY97" s="312"/>
      <c r="AZ97" s="312"/>
      <c r="BA97" s="312"/>
      <c r="BB97" s="312"/>
      <c r="BC97" s="312"/>
      <c r="BD97" s="312"/>
      <c r="BE97" s="312"/>
      <c r="BF97" s="312"/>
      <c r="BG97" s="312"/>
      <c r="BH97" s="312"/>
      <c r="BI97" s="312"/>
      <c r="BJ97" s="312"/>
      <c r="BK97" s="312"/>
      <c r="BL97" s="312"/>
      <c r="BM97" s="312"/>
      <c r="BN97" s="312"/>
      <c r="BO97" s="312"/>
    </row>
    <row r="98" spans="1:67" s="117" customFormat="1" ht="127.5" x14ac:dyDescent="0.2">
      <c r="A98" s="355" t="s">
        <v>1415</v>
      </c>
      <c r="B98" s="356" t="s">
        <v>1416</v>
      </c>
      <c r="C98" s="356" t="s">
        <v>1521</v>
      </c>
      <c r="D98" s="356" t="s">
        <v>1526</v>
      </c>
      <c r="E98" s="372" t="s">
        <v>1527</v>
      </c>
      <c r="F98" s="357"/>
      <c r="G98" s="357"/>
      <c r="H98" s="357"/>
      <c r="I98" s="357"/>
      <c r="J98" s="357"/>
      <c r="K98" s="357"/>
      <c r="L98" s="357">
        <v>1</v>
      </c>
      <c r="M98" s="357"/>
      <c r="N98" s="357"/>
      <c r="O98" s="357"/>
      <c r="P98" s="357"/>
      <c r="Q98" s="357"/>
      <c r="R98" s="358">
        <f t="shared" si="1"/>
        <v>1</v>
      </c>
      <c r="S98" s="356" t="s">
        <v>1524</v>
      </c>
      <c r="T98" s="356"/>
      <c r="U98" s="356"/>
      <c r="V98" s="359" t="s">
        <v>1337</v>
      </c>
      <c r="W98" s="356"/>
      <c r="X98" s="305" t="s">
        <v>1226</v>
      </c>
      <c r="Y98" s="305" t="s">
        <v>1093</v>
      </c>
      <c r="Z98" s="304">
        <v>3</v>
      </c>
      <c r="AA98" s="306">
        <v>10</v>
      </c>
      <c r="AB98" s="307" t="e">
        <f>#REF!*#REF!</f>
        <v>#REF!</v>
      </c>
      <c r="AC98" s="308" t="s">
        <v>1229</v>
      </c>
      <c r="AD98" s="305" t="s">
        <v>35</v>
      </c>
      <c r="AE98" s="317"/>
      <c r="AF98" s="317"/>
      <c r="AG98" s="312"/>
      <c r="AH98" s="312"/>
      <c r="AI98" s="312"/>
      <c r="AJ98" s="312"/>
      <c r="AK98" s="312"/>
      <c r="AL98" s="312"/>
      <c r="AM98" s="312"/>
      <c r="AN98" s="312"/>
      <c r="AO98" s="312"/>
      <c r="AP98" s="312"/>
      <c r="AQ98" s="312"/>
      <c r="AR98" s="312"/>
      <c r="AS98" s="312"/>
      <c r="AT98" s="312"/>
      <c r="AU98" s="312"/>
      <c r="AV98" s="312"/>
      <c r="AW98" s="312"/>
      <c r="AX98" s="312"/>
      <c r="AY98" s="312"/>
      <c r="AZ98" s="312"/>
      <c r="BA98" s="312"/>
      <c r="BB98" s="312"/>
      <c r="BC98" s="312"/>
      <c r="BD98" s="312"/>
      <c r="BE98" s="312"/>
      <c r="BF98" s="312"/>
      <c r="BG98" s="312"/>
      <c r="BH98" s="312"/>
      <c r="BI98" s="312"/>
      <c r="BJ98" s="312"/>
      <c r="BK98" s="312"/>
      <c r="BL98" s="312"/>
      <c r="BM98" s="312"/>
      <c r="BN98" s="312"/>
      <c r="BO98" s="312"/>
    </row>
    <row r="99" spans="1:67" s="117" customFormat="1" ht="127.5" x14ac:dyDescent="0.2">
      <c r="A99" s="355" t="s">
        <v>1415</v>
      </c>
      <c r="B99" s="356" t="s">
        <v>1416</v>
      </c>
      <c r="C99" s="356" t="s">
        <v>1528</v>
      </c>
      <c r="D99" s="356" t="s">
        <v>1529</v>
      </c>
      <c r="E99" s="372" t="s">
        <v>1189</v>
      </c>
      <c r="F99" s="373">
        <v>1</v>
      </c>
      <c r="G99" s="373">
        <v>1</v>
      </c>
      <c r="H99" s="373">
        <v>1</v>
      </c>
      <c r="I99" s="373">
        <v>1</v>
      </c>
      <c r="J99" s="373">
        <v>1</v>
      </c>
      <c r="K99" s="373">
        <v>1</v>
      </c>
      <c r="L99" s="373">
        <v>1</v>
      </c>
      <c r="M99" s="373">
        <v>1</v>
      </c>
      <c r="N99" s="373">
        <v>1</v>
      </c>
      <c r="O99" s="373">
        <v>1</v>
      </c>
      <c r="P99" s="373">
        <v>1</v>
      </c>
      <c r="Q99" s="362">
        <v>1</v>
      </c>
      <c r="R99" s="358">
        <f t="shared" si="1"/>
        <v>12</v>
      </c>
      <c r="S99" s="356" t="s">
        <v>1132</v>
      </c>
      <c r="T99" s="356"/>
      <c r="U99" s="356"/>
      <c r="V99" s="356" t="s">
        <v>1530</v>
      </c>
      <c r="W99" s="356"/>
      <c r="X99" s="305" t="s">
        <v>1227</v>
      </c>
      <c r="Y99" s="305" t="s">
        <v>1093</v>
      </c>
      <c r="Z99" s="304">
        <v>25</v>
      </c>
      <c r="AA99" s="306">
        <v>125</v>
      </c>
      <c r="AB99" s="307" t="e">
        <f>#REF!*#REF!</f>
        <v>#REF!</v>
      </c>
      <c r="AC99" s="308" t="s">
        <v>1228</v>
      </c>
      <c r="AD99" s="305" t="s">
        <v>35</v>
      </c>
      <c r="AE99" s="317"/>
      <c r="AF99" s="317"/>
      <c r="AG99" s="312"/>
      <c r="AH99" s="312"/>
      <c r="AI99" s="312"/>
      <c r="AJ99" s="312"/>
      <c r="AK99" s="312"/>
      <c r="AL99" s="312"/>
      <c r="AM99" s="312"/>
      <c r="AN99" s="312"/>
      <c r="AO99" s="312"/>
      <c r="AP99" s="312"/>
      <c r="AQ99" s="312"/>
      <c r="AR99" s="312"/>
      <c r="AS99" s="312"/>
      <c r="AT99" s="312"/>
      <c r="AU99" s="312"/>
      <c r="AV99" s="312"/>
      <c r="AW99" s="312"/>
      <c r="AX99" s="312"/>
      <c r="AY99" s="312"/>
      <c r="AZ99" s="312"/>
      <c r="BA99" s="312"/>
      <c r="BB99" s="312"/>
      <c r="BC99" s="312"/>
      <c r="BD99" s="312"/>
      <c r="BE99" s="312"/>
      <c r="BF99" s="312"/>
      <c r="BG99" s="312"/>
      <c r="BH99" s="312"/>
      <c r="BI99" s="312"/>
      <c r="BJ99" s="312"/>
      <c r="BK99" s="312"/>
      <c r="BL99" s="312"/>
      <c r="BM99" s="312"/>
      <c r="BN99" s="312"/>
      <c r="BO99" s="312"/>
    </row>
    <row r="100" spans="1:67" s="117" customFormat="1" ht="127.5" x14ac:dyDescent="0.2">
      <c r="A100" s="355" t="s">
        <v>1415</v>
      </c>
      <c r="B100" s="356" t="s">
        <v>1416</v>
      </c>
      <c r="C100" s="359" t="s">
        <v>1528</v>
      </c>
      <c r="D100" s="359" t="s">
        <v>1531</v>
      </c>
      <c r="E100" s="371" t="s">
        <v>1532</v>
      </c>
      <c r="F100" s="374"/>
      <c r="G100" s="374"/>
      <c r="H100" s="374">
        <v>1</v>
      </c>
      <c r="I100" s="374"/>
      <c r="J100" s="374"/>
      <c r="K100" s="374">
        <v>1</v>
      </c>
      <c r="L100" s="374"/>
      <c r="M100" s="374"/>
      <c r="N100" s="374">
        <v>1</v>
      </c>
      <c r="O100" s="374"/>
      <c r="P100" s="374"/>
      <c r="Q100" s="361">
        <v>1</v>
      </c>
      <c r="R100" s="358">
        <f t="shared" si="1"/>
        <v>4</v>
      </c>
      <c r="S100" s="356" t="s">
        <v>1123</v>
      </c>
      <c r="T100" s="356"/>
      <c r="U100" s="356"/>
      <c r="V100" s="359" t="s">
        <v>1533</v>
      </c>
      <c r="W100" s="359"/>
      <c r="X100" s="305" t="s">
        <v>1225</v>
      </c>
      <c r="Y100" s="305" t="s">
        <v>1093</v>
      </c>
      <c r="Z100" s="304">
        <v>12</v>
      </c>
      <c r="AA100" s="306">
        <v>0.47</v>
      </c>
      <c r="AB100" s="307" t="e">
        <f>#REF!*#REF!</f>
        <v>#REF!</v>
      </c>
      <c r="AC100" s="308" t="s">
        <v>801</v>
      </c>
      <c r="AD100" s="305" t="s">
        <v>35</v>
      </c>
      <c r="AE100" s="317"/>
      <c r="AF100" s="317"/>
      <c r="AG100" s="312"/>
      <c r="AH100" s="312"/>
      <c r="AI100" s="312"/>
      <c r="AJ100" s="312"/>
      <c r="AK100" s="312"/>
      <c r="AL100" s="312"/>
      <c r="AM100" s="312"/>
      <c r="AN100" s="312"/>
      <c r="AO100" s="312"/>
      <c r="AP100" s="312"/>
      <c r="AQ100" s="312"/>
      <c r="AR100" s="312"/>
      <c r="AS100" s="312"/>
      <c r="AT100" s="312"/>
      <c r="AU100" s="312"/>
      <c r="AV100" s="312"/>
      <c r="AW100" s="312"/>
      <c r="AX100" s="312"/>
      <c r="AY100" s="312"/>
      <c r="AZ100" s="312"/>
      <c r="BA100" s="312"/>
      <c r="BB100" s="312"/>
      <c r="BC100" s="312"/>
      <c r="BD100" s="312"/>
      <c r="BE100" s="312"/>
      <c r="BF100" s="312"/>
      <c r="BG100" s="312"/>
      <c r="BH100" s="312"/>
      <c r="BI100" s="312"/>
      <c r="BJ100" s="312"/>
      <c r="BK100" s="312"/>
      <c r="BL100" s="312"/>
      <c r="BM100" s="312"/>
      <c r="BN100" s="312"/>
      <c r="BO100" s="312"/>
    </row>
    <row r="101" spans="1:67" s="117" customFormat="1" ht="127.5" x14ac:dyDescent="0.2">
      <c r="A101" s="355" t="s">
        <v>1415</v>
      </c>
      <c r="B101" s="356" t="s">
        <v>1416</v>
      </c>
      <c r="C101" s="356" t="s">
        <v>1528</v>
      </c>
      <c r="D101" s="356" t="s">
        <v>1534</v>
      </c>
      <c r="E101" s="372" t="s">
        <v>1535</v>
      </c>
      <c r="F101" s="373"/>
      <c r="G101" s="373">
        <v>1</v>
      </c>
      <c r="H101" s="373"/>
      <c r="I101" s="373"/>
      <c r="J101" s="373"/>
      <c r="K101" s="373"/>
      <c r="L101" s="373"/>
      <c r="M101" s="373">
        <v>1</v>
      </c>
      <c r="N101" s="373"/>
      <c r="O101" s="373"/>
      <c r="P101" s="373">
        <v>1</v>
      </c>
      <c r="Q101" s="373"/>
      <c r="R101" s="358">
        <f t="shared" si="1"/>
        <v>3</v>
      </c>
      <c r="S101" s="356" t="s">
        <v>1536</v>
      </c>
      <c r="T101" s="356"/>
      <c r="U101" s="356"/>
      <c r="V101" s="356" t="s">
        <v>1530</v>
      </c>
      <c r="W101" s="356"/>
      <c r="X101" s="305" t="s">
        <v>1226</v>
      </c>
      <c r="Y101" s="305" t="s">
        <v>1093</v>
      </c>
      <c r="Z101" s="304">
        <v>3</v>
      </c>
      <c r="AA101" s="306">
        <v>10</v>
      </c>
      <c r="AB101" s="307" t="e">
        <f>#REF!*#REF!</f>
        <v>#REF!</v>
      </c>
      <c r="AC101" s="308" t="s">
        <v>1229</v>
      </c>
      <c r="AD101" s="305" t="s">
        <v>35</v>
      </c>
      <c r="AE101" s="317"/>
      <c r="AF101" s="317"/>
      <c r="AG101" s="312"/>
      <c r="AH101" s="312"/>
      <c r="AI101" s="312"/>
      <c r="AJ101" s="312"/>
      <c r="AK101" s="312"/>
      <c r="AL101" s="312"/>
      <c r="AM101" s="312"/>
      <c r="AN101" s="312"/>
      <c r="AO101" s="312"/>
      <c r="AP101" s="312"/>
      <c r="AQ101" s="312"/>
      <c r="AR101" s="312"/>
      <c r="AS101" s="312"/>
      <c r="AT101" s="312"/>
      <c r="AU101" s="312"/>
      <c r="AV101" s="312"/>
      <c r="AW101" s="312"/>
      <c r="AX101" s="312"/>
      <c r="AY101" s="312"/>
      <c r="AZ101" s="312"/>
      <c r="BA101" s="312"/>
      <c r="BB101" s="312"/>
      <c r="BC101" s="312"/>
      <c r="BD101" s="312"/>
      <c r="BE101" s="312"/>
      <c r="BF101" s="312"/>
      <c r="BG101" s="312"/>
      <c r="BH101" s="312"/>
      <c r="BI101" s="312"/>
      <c r="BJ101" s="312"/>
      <c r="BK101" s="312"/>
      <c r="BL101" s="312"/>
      <c r="BM101" s="312"/>
      <c r="BN101" s="312"/>
      <c r="BO101" s="312"/>
    </row>
    <row r="102" spans="1:67" s="117" customFormat="1" ht="127.5" x14ac:dyDescent="0.2">
      <c r="A102" s="355" t="s">
        <v>1415</v>
      </c>
      <c r="B102" s="356" t="s">
        <v>1416</v>
      </c>
      <c r="C102" s="359" t="s">
        <v>1528</v>
      </c>
      <c r="D102" s="359" t="s">
        <v>1537</v>
      </c>
      <c r="E102" s="371" t="s">
        <v>1538</v>
      </c>
      <c r="F102" s="374"/>
      <c r="G102" s="374">
        <v>1</v>
      </c>
      <c r="H102" s="374"/>
      <c r="I102" s="374"/>
      <c r="J102" s="374"/>
      <c r="K102" s="374"/>
      <c r="L102" s="374"/>
      <c r="M102" s="374"/>
      <c r="N102" s="374">
        <v>1</v>
      </c>
      <c r="O102" s="374"/>
      <c r="P102" s="374"/>
      <c r="Q102" s="374"/>
      <c r="R102" s="358">
        <f t="shared" si="1"/>
        <v>2</v>
      </c>
      <c r="S102" s="356" t="s">
        <v>1539</v>
      </c>
      <c r="T102" s="356" t="s">
        <v>1540</v>
      </c>
      <c r="U102" s="356"/>
      <c r="V102" s="359" t="s">
        <v>1530</v>
      </c>
      <c r="W102" s="359"/>
      <c r="X102" s="305" t="s">
        <v>1227</v>
      </c>
      <c r="Y102" s="305" t="s">
        <v>1093</v>
      </c>
      <c r="Z102" s="304">
        <v>20</v>
      </c>
      <c r="AA102" s="306">
        <v>125</v>
      </c>
      <c r="AB102" s="307" t="e">
        <f>#REF!*#REF!</f>
        <v>#REF!</v>
      </c>
      <c r="AC102" s="308" t="s">
        <v>1228</v>
      </c>
      <c r="AD102" s="305" t="s">
        <v>35</v>
      </c>
      <c r="AE102" s="317"/>
      <c r="AF102" s="317"/>
      <c r="AG102" s="312"/>
      <c r="AH102" s="312"/>
      <c r="AI102" s="312"/>
      <c r="AJ102" s="312"/>
      <c r="AK102" s="312"/>
      <c r="AL102" s="312"/>
      <c r="AM102" s="312"/>
      <c r="AN102" s="312"/>
      <c r="AO102" s="312"/>
      <c r="AP102" s="312"/>
      <c r="AQ102" s="312"/>
      <c r="AR102" s="312"/>
      <c r="AS102" s="312"/>
      <c r="AT102" s="312"/>
      <c r="AU102" s="312"/>
      <c r="AV102" s="312"/>
      <c r="AW102" s="312"/>
      <c r="AX102" s="312"/>
      <c r="AY102" s="312"/>
      <c r="AZ102" s="312"/>
      <c r="BA102" s="312"/>
      <c r="BB102" s="312"/>
      <c r="BC102" s="312"/>
      <c r="BD102" s="312"/>
      <c r="BE102" s="312"/>
      <c r="BF102" s="312"/>
      <c r="BG102" s="312"/>
      <c r="BH102" s="312"/>
      <c r="BI102" s="312"/>
      <c r="BJ102" s="312"/>
      <c r="BK102" s="312"/>
      <c r="BL102" s="312"/>
      <c r="BM102" s="312"/>
      <c r="BN102" s="312"/>
      <c r="BO102" s="312"/>
    </row>
    <row r="103" spans="1:67" s="117" customFormat="1" ht="127.5" x14ac:dyDescent="0.2">
      <c r="A103" s="355" t="s">
        <v>1415</v>
      </c>
      <c r="B103" s="356" t="s">
        <v>1416</v>
      </c>
      <c r="C103" s="356" t="s">
        <v>1528</v>
      </c>
      <c r="D103" s="356" t="s">
        <v>1541</v>
      </c>
      <c r="E103" s="372" t="s">
        <v>1542</v>
      </c>
      <c r="F103" s="357"/>
      <c r="G103" s="357"/>
      <c r="H103" s="357"/>
      <c r="I103" s="357">
        <v>1</v>
      </c>
      <c r="J103" s="357"/>
      <c r="K103" s="357"/>
      <c r="L103" s="357"/>
      <c r="M103" s="357">
        <v>1</v>
      </c>
      <c r="N103" s="357"/>
      <c r="O103" s="357"/>
      <c r="P103" s="357">
        <v>1</v>
      </c>
      <c r="Q103" s="357"/>
      <c r="R103" s="358">
        <f t="shared" si="1"/>
        <v>3</v>
      </c>
      <c r="S103" s="356" t="s">
        <v>1539</v>
      </c>
      <c r="T103" s="356" t="s">
        <v>1540</v>
      </c>
      <c r="U103" s="356"/>
      <c r="V103" s="356" t="s">
        <v>1530</v>
      </c>
      <c r="W103" s="356"/>
      <c r="X103" s="305" t="s">
        <v>1225</v>
      </c>
      <c r="Y103" s="305" t="s">
        <v>1093</v>
      </c>
      <c r="Z103" s="304">
        <v>12</v>
      </c>
      <c r="AA103" s="306">
        <v>0.47</v>
      </c>
      <c r="AB103" s="307" t="e">
        <f>#REF!*#REF!</f>
        <v>#REF!</v>
      </c>
      <c r="AC103" s="308" t="s">
        <v>801</v>
      </c>
      <c r="AD103" s="305" t="s">
        <v>35</v>
      </c>
      <c r="AE103" s="317"/>
      <c r="AF103" s="317"/>
      <c r="AG103" s="312"/>
      <c r="AH103" s="312"/>
      <c r="AI103" s="312"/>
      <c r="AJ103" s="312"/>
      <c r="AK103" s="312"/>
      <c r="AL103" s="312"/>
      <c r="AM103" s="312"/>
      <c r="AN103" s="312"/>
      <c r="AO103" s="312"/>
      <c r="AP103" s="312"/>
      <c r="AQ103" s="312"/>
      <c r="AR103" s="312"/>
      <c r="AS103" s="312"/>
      <c r="AT103" s="312"/>
      <c r="AU103" s="312"/>
      <c r="AV103" s="312"/>
      <c r="AW103" s="312"/>
      <c r="AX103" s="312"/>
      <c r="AY103" s="312"/>
      <c r="AZ103" s="312"/>
      <c r="BA103" s="312"/>
      <c r="BB103" s="312"/>
      <c r="BC103" s="312"/>
      <c r="BD103" s="312"/>
      <c r="BE103" s="312"/>
      <c r="BF103" s="312"/>
      <c r="BG103" s="312"/>
      <c r="BH103" s="312"/>
      <c r="BI103" s="312"/>
      <c r="BJ103" s="312"/>
      <c r="BK103" s="312"/>
      <c r="BL103" s="312"/>
      <c r="BM103" s="312"/>
      <c r="BN103" s="312"/>
      <c r="BO103" s="312"/>
    </row>
    <row r="104" spans="1:67" s="117" customFormat="1" ht="127.5" x14ac:dyDescent="0.2">
      <c r="A104" s="355" t="s">
        <v>1415</v>
      </c>
      <c r="B104" s="356" t="s">
        <v>1416</v>
      </c>
      <c r="C104" s="359" t="s">
        <v>1543</v>
      </c>
      <c r="D104" s="359" t="s">
        <v>1544</v>
      </c>
      <c r="E104" s="371" t="s">
        <v>1545</v>
      </c>
      <c r="F104" s="360"/>
      <c r="G104" s="360"/>
      <c r="H104" s="360"/>
      <c r="I104" s="360"/>
      <c r="J104" s="360">
        <v>1</v>
      </c>
      <c r="K104" s="360"/>
      <c r="L104" s="360"/>
      <c r="M104" s="360"/>
      <c r="N104" s="360"/>
      <c r="O104" s="360"/>
      <c r="P104" s="360"/>
      <c r="Q104" s="360"/>
      <c r="R104" s="358">
        <f t="shared" si="1"/>
        <v>1</v>
      </c>
      <c r="S104" s="356" t="s">
        <v>1546</v>
      </c>
      <c r="T104" s="356" t="s">
        <v>1547</v>
      </c>
      <c r="U104" s="356"/>
      <c r="V104" s="359" t="s">
        <v>1548</v>
      </c>
      <c r="W104" s="359" t="s">
        <v>1549</v>
      </c>
      <c r="X104" s="305" t="s">
        <v>1226</v>
      </c>
      <c r="Y104" s="305" t="s">
        <v>1093</v>
      </c>
      <c r="Z104" s="304">
        <v>3</v>
      </c>
      <c r="AA104" s="306">
        <v>10</v>
      </c>
      <c r="AB104" s="307" t="e">
        <f>#REF!*#REF!</f>
        <v>#REF!</v>
      </c>
      <c r="AC104" s="308" t="s">
        <v>1229</v>
      </c>
      <c r="AD104" s="305" t="s">
        <v>35</v>
      </c>
      <c r="AE104" s="317"/>
      <c r="AF104" s="317"/>
      <c r="AG104" s="312"/>
      <c r="AH104" s="312"/>
      <c r="AI104" s="312"/>
      <c r="AJ104" s="312"/>
      <c r="AK104" s="312"/>
      <c r="AL104" s="312"/>
      <c r="AM104" s="312"/>
      <c r="AN104" s="312"/>
      <c r="AO104" s="312"/>
      <c r="AP104" s="312"/>
      <c r="AQ104" s="312"/>
      <c r="AR104" s="312"/>
      <c r="AS104" s="312"/>
      <c r="AT104" s="312"/>
      <c r="AU104" s="312"/>
      <c r="AV104" s="312"/>
      <c r="AW104" s="312"/>
      <c r="AX104" s="312"/>
      <c r="AY104" s="312"/>
      <c r="AZ104" s="312"/>
      <c r="BA104" s="312"/>
      <c r="BB104" s="312"/>
      <c r="BC104" s="312"/>
      <c r="BD104" s="312"/>
      <c r="BE104" s="312"/>
      <c r="BF104" s="312"/>
      <c r="BG104" s="312"/>
      <c r="BH104" s="312"/>
      <c r="BI104" s="312"/>
      <c r="BJ104" s="312"/>
      <c r="BK104" s="312"/>
      <c r="BL104" s="312"/>
      <c r="BM104" s="312"/>
      <c r="BN104" s="312"/>
      <c r="BO104" s="312"/>
    </row>
    <row r="105" spans="1:67" s="117" customFormat="1" ht="102" x14ac:dyDescent="0.2">
      <c r="A105" s="355" t="s">
        <v>1415</v>
      </c>
      <c r="B105" s="356" t="s">
        <v>1550</v>
      </c>
      <c r="C105" s="356" t="s">
        <v>1551</v>
      </c>
      <c r="D105" s="356" t="s">
        <v>1198</v>
      </c>
      <c r="E105" s="372" t="s">
        <v>1552</v>
      </c>
      <c r="F105" s="357"/>
      <c r="G105" s="357"/>
      <c r="H105" s="357"/>
      <c r="I105" s="357"/>
      <c r="J105" s="357"/>
      <c r="K105" s="357">
        <v>1</v>
      </c>
      <c r="L105" s="357"/>
      <c r="M105" s="357"/>
      <c r="N105" s="357"/>
      <c r="O105" s="357"/>
      <c r="P105" s="357"/>
      <c r="Q105" s="357"/>
      <c r="R105" s="358">
        <f t="shared" si="1"/>
        <v>1</v>
      </c>
      <c r="S105" s="356" t="s">
        <v>1553</v>
      </c>
      <c r="T105" s="356" t="s">
        <v>1554</v>
      </c>
      <c r="U105" s="356"/>
      <c r="V105" s="356" t="s">
        <v>1493</v>
      </c>
      <c r="W105" s="356"/>
      <c r="X105" s="305" t="s">
        <v>1227</v>
      </c>
      <c r="Y105" s="305" t="s">
        <v>1093</v>
      </c>
      <c r="Z105" s="304">
        <v>55</v>
      </c>
      <c r="AA105" s="306">
        <v>125</v>
      </c>
      <c r="AB105" s="307" t="e">
        <f>#REF!*#REF!</f>
        <v>#REF!</v>
      </c>
      <c r="AC105" s="308" t="s">
        <v>1228</v>
      </c>
      <c r="AD105" s="305" t="s">
        <v>35</v>
      </c>
      <c r="AE105" s="317"/>
      <c r="AF105" s="317"/>
      <c r="AG105" s="312"/>
      <c r="AH105" s="312"/>
      <c r="AI105" s="312"/>
      <c r="AJ105" s="312"/>
      <c r="AK105" s="312"/>
      <c r="AL105" s="312"/>
      <c r="AM105" s="312"/>
      <c r="AN105" s="312"/>
      <c r="AO105" s="312"/>
      <c r="AP105" s="312"/>
      <c r="AQ105" s="312"/>
      <c r="AR105" s="312"/>
      <c r="AS105" s="312"/>
      <c r="AT105" s="312"/>
      <c r="AU105" s="312"/>
      <c r="AV105" s="312"/>
      <c r="AW105" s="312"/>
      <c r="AX105" s="312"/>
      <c r="AY105" s="312"/>
      <c r="AZ105" s="312"/>
      <c r="BA105" s="312"/>
      <c r="BB105" s="312"/>
      <c r="BC105" s="312"/>
      <c r="BD105" s="312"/>
      <c r="BE105" s="312"/>
      <c r="BF105" s="312"/>
      <c r="BG105" s="312"/>
      <c r="BH105" s="312"/>
      <c r="BI105" s="312"/>
      <c r="BJ105" s="312"/>
      <c r="BK105" s="312"/>
      <c r="BL105" s="312"/>
      <c r="BM105" s="312"/>
      <c r="BN105" s="312"/>
      <c r="BO105" s="312"/>
    </row>
    <row r="106" spans="1:67" s="117" customFormat="1" ht="102" x14ac:dyDescent="0.2">
      <c r="A106" s="355" t="s">
        <v>1415</v>
      </c>
      <c r="B106" s="356" t="s">
        <v>1550</v>
      </c>
      <c r="C106" s="359" t="s">
        <v>1551</v>
      </c>
      <c r="D106" s="359"/>
      <c r="E106" s="371" t="s">
        <v>1555</v>
      </c>
      <c r="F106" s="360"/>
      <c r="G106" s="360"/>
      <c r="H106" s="360"/>
      <c r="I106" s="360"/>
      <c r="J106" s="360">
        <v>1</v>
      </c>
      <c r="K106" s="360"/>
      <c r="L106" s="360"/>
      <c r="M106" s="360"/>
      <c r="N106" s="360"/>
      <c r="O106" s="360">
        <v>1</v>
      </c>
      <c r="P106" s="360"/>
      <c r="Q106" s="360"/>
      <c r="R106" s="358">
        <f t="shared" si="1"/>
        <v>2</v>
      </c>
      <c r="S106" s="356" t="s">
        <v>1132</v>
      </c>
      <c r="T106" s="356"/>
      <c r="U106" s="356"/>
      <c r="V106" s="356" t="s">
        <v>1493</v>
      </c>
      <c r="W106" s="359"/>
      <c r="X106" s="305" t="s">
        <v>1225</v>
      </c>
      <c r="Y106" s="305" t="s">
        <v>1093</v>
      </c>
      <c r="Z106" s="304">
        <v>12</v>
      </c>
      <c r="AA106" s="306">
        <v>0.47</v>
      </c>
      <c r="AB106" s="307" t="e">
        <f>#REF!*#REF!</f>
        <v>#REF!</v>
      </c>
      <c r="AC106" s="308" t="s">
        <v>801</v>
      </c>
      <c r="AD106" s="305" t="s">
        <v>35</v>
      </c>
      <c r="AE106" s="317"/>
      <c r="AF106" s="317"/>
      <c r="AG106" s="312"/>
      <c r="AH106" s="312"/>
      <c r="AI106" s="312"/>
      <c r="AJ106" s="312"/>
      <c r="AK106" s="312"/>
      <c r="AL106" s="312"/>
      <c r="AM106" s="312"/>
      <c r="AN106" s="312"/>
      <c r="AO106" s="312"/>
      <c r="AP106" s="312"/>
      <c r="AQ106" s="312"/>
      <c r="AR106" s="312"/>
      <c r="AS106" s="312"/>
      <c r="AT106" s="312"/>
      <c r="AU106" s="312"/>
      <c r="AV106" s="312"/>
      <c r="AW106" s="312"/>
      <c r="AX106" s="312"/>
      <c r="AY106" s="312"/>
      <c r="AZ106" s="312"/>
      <c r="BA106" s="312"/>
      <c r="BB106" s="312"/>
      <c r="BC106" s="312"/>
      <c r="BD106" s="312"/>
      <c r="BE106" s="312"/>
      <c r="BF106" s="312"/>
      <c r="BG106" s="312"/>
      <c r="BH106" s="312"/>
      <c r="BI106" s="312"/>
      <c r="BJ106" s="312"/>
      <c r="BK106" s="312"/>
      <c r="BL106" s="312"/>
      <c r="BM106" s="312"/>
      <c r="BN106" s="312"/>
      <c r="BO106" s="312"/>
    </row>
    <row r="107" spans="1:67" s="117" customFormat="1" ht="102" x14ac:dyDescent="0.2">
      <c r="A107" s="355" t="s">
        <v>1415</v>
      </c>
      <c r="B107" s="356" t="s">
        <v>1550</v>
      </c>
      <c r="C107" s="359" t="s">
        <v>1556</v>
      </c>
      <c r="D107" s="359" t="s">
        <v>1557</v>
      </c>
      <c r="E107" s="371" t="s">
        <v>1558</v>
      </c>
      <c r="F107" s="360">
        <v>1</v>
      </c>
      <c r="G107" s="360">
        <v>1</v>
      </c>
      <c r="H107" s="360">
        <v>1</v>
      </c>
      <c r="I107" s="360">
        <v>1</v>
      </c>
      <c r="J107" s="360">
        <v>1</v>
      </c>
      <c r="K107" s="360">
        <v>1</v>
      </c>
      <c r="L107" s="360">
        <v>1</v>
      </c>
      <c r="M107" s="360">
        <v>1</v>
      </c>
      <c r="N107" s="360">
        <v>1</v>
      </c>
      <c r="O107" s="360">
        <v>1</v>
      </c>
      <c r="P107" s="360">
        <v>1</v>
      </c>
      <c r="Q107" s="361">
        <v>1</v>
      </c>
      <c r="R107" s="358">
        <f t="shared" si="1"/>
        <v>12</v>
      </c>
      <c r="S107" s="356" t="s">
        <v>1123</v>
      </c>
      <c r="T107" s="356"/>
      <c r="U107" s="356"/>
      <c r="V107" s="359" t="s">
        <v>1559</v>
      </c>
      <c r="W107" s="359"/>
      <c r="X107" s="305" t="s">
        <v>1226</v>
      </c>
      <c r="Y107" s="305" t="s">
        <v>1093</v>
      </c>
      <c r="Z107" s="304">
        <v>3</v>
      </c>
      <c r="AA107" s="306">
        <v>10</v>
      </c>
      <c r="AB107" s="307" t="e">
        <f>#REF!*#REF!</f>
        <v>#REF!</v>
      </c>
      <c r="AC107" s="308" t="s">
        <v>1229</v>
      </c>
      <c r="AD107" s="305" t="s">
        <v>35</v>
      </c>
      <c r="AE107" s="317"/>
      <c r="AF107" s="317"/>
      <c r="AG107" s="312"/>
      <c r="AH107" s="312"/>
      <c r="AI107" s="312"/>
      <c r="AJ107" s="312"/>
      <c r="AK107" s="312"/>
      <c r="AL107" s="312"/>
      <c r="AM107" s="312"/>
      <c r="AN107" s="312"/>
      <c r="AO107" s="312"/>
      <c r="AP107" s="312"/>
      <c r="AQ107" s="312"/>
      <c r="AR107" s="312"/>
      <c r="AS107" s="312"/>
      <c r="AT107" s="312"/>
      <c r="AU107" s="312"/>
      <c r="AV107" s="312"/>
      <c r="AW107" s="312"/>
      <c r="AX107" s="312"/>
      <c r="AY107" s="312"/>
      <c r="AZ107" s="312"/>
      <c r="BA107" s="312"/>
      <c r="BB107" s="312"/>
      <c r="BC107" s="312"/>
      <c r="BD107" s="312"/>
      <c r="BE107" s="312"/>
      <c r="BF107" s="312"/>
      <c r="BG107" s="312"/>
      <c r="BH107" s="312"/>
      <c r="BI107" s="312"/>
      <c r="BJ107" s="312"/>
      <c r="BK107" s="312"/>
      <c r="BL107" s="312"/>
      <c r="BM107" s="312"/>
      <c r="BN107" s="312"/>
      <c r="BO107" s="312"/>
    </row>
    <row r="108" spans="1:67" s="117" customFormat="1" ht="102" x14ac:dyDescent="0.2">
      <c r="A108" s="355" t="s">
        <v>1415</v>
      </c>
      <c r="B108" s="356" t="s">
        <v>1550</v>
      </c>
      <c r="C108" s="356" t="s">
        <v>1556</v>
      </c>
      <c r="D108" s="356" t="s">
        <v>1560</v>
      </c>
      <c r="E108" s="372" t="s">
        <v>1561</v>
      </c>
      <c r="F108" s="357"/>
      <c r="G108" s="357"/>
      <c r="H108" s="357"/>
      <c r="I108" s="357">
        <v>1</v>
      </c>
      <c r="J108" s="357"/>
      <c r="K108" s="357"/>
      <c r="L108" s="357"/>
      <c r="M108" s="357"/>
      <c r="N108" s="357">
        <v>1</v>
      </c>
      <c r="O108" s="357"/>
      <c r="P108" s="357"/>
      <c r="Q108" s="357"/>
      <c r="R108" s="358">
        <f t="shared" si="1"/>
        <v>2</v>
      </c>
      <c r="S108" s="356" t="s">
        <v>1127</v>
      </c>
      <c r="T108" s="356"/>
      <c r="U108" s="356"/>
      <c r="V108" s="359" t="s">
        <v>1559</v>
      </c>
      <c r="W108" s="356"/>
      <c r="X108" s="305" t="s">
        <v>1227</v>
      </c>
      <c r="Y108" s="305" t="s">
        <v>1093</v>
      </c>
      <c r="Z108" s="304">
        <v>25</v>
      </c>
      <c r="AA108" s="306">
        <v>125</v>
      </c>
      <c r="AB108" s="307" t="e">
        <f>#REF!*#REF!</f>
        <v>#REF!</v>
      </c>
      <c r="AC108" s="308" t="s">
        <v>1228</v>
      </c>
      <c r="AD108" s="305" t="s">
        <v>35</v>
      </c>
      <c r="AE108" s="317"/>
      <c r="AF108" s="317"/>
      <c r="AG108" s="312"/>
      <c r="AH108" s="312"/>
      <c r="AI108" s="312"/>
      <c r="AJ108" s="312"/>
      <c r="AK108" s="312"/>
      <c r="AL108" s="312"/>
      <c r="AM108" s="312"/>
      <c r="AN108" s="312"/>
      <c r="AO108" s="312"/>
      <c r="AP108" s="312"/>
      <c r="AQ108" s="312"/>
      <c r="AR108" s="312"/>
      <c r="AS108" s="312"/>
      <c r="AT108" s="312"/>
      <c r="AU108" s="312"/>
      <c r="AV108" s="312"/>
      <c r="AW108" s="312"/>
      <c r="AX108" s="312"/>
      <c r="AY108" s="312"/>
      <c r="AZ108" s="312"/>
      <c r="BA108" s="312"/>
      <c r="BB108" s="312"/>
      <c r="BC108" s="312"/>
      <c r="BD108" s="312"/>
      <c r="BE108" s="312"/>
      <c r="BF108" s="312"/>
      <c r="BG108" s="312"/>
      <c r="BH108" s="312"/>
      <c r="BI108" s="312"/>
      <c r="BJ108" s="312"/>
      <c r="BK108" s="312"/>
      <c r="BL108" s="312"/>
      <c r="BM108" s="312"/>
      <c r="BN108" s="312"/>
      <c r="BO108" s="312"/>
    </row>
    <row r="109" spans="1:67" s="117" customFormat="1" ht="102" x14ac:dyDescent="0.2">
      <c r="A109" s="355" t="s">
        <v>1415</v>
      </c>
      <c r="B109" s="356" t="s">
        <v>1550</v>
      </c>
      <c r="C109" s="359" t="s">
        <v>1556</v>
      </c>
      <c r="D109" s="359" t="s">
        <v>1562</v>
      </c>
      <c r="E109" s="371" t="s">
        <v>1563</v>
      </c>
      <c r="F109" s="360"/>
      <c r="G109" s="360"/>
      <c r="H109" s="360"/>
      <c r="I109" s="360"/>
      <c r="J109" s="360"/>
      <c r="K109" s="360">
        <v>1</v>
      </c>
      <c r="L109" s="360"/>
      <c r="M109" s="360"/>
      <c r="N109" s="360"/>
      <c r="O109" s="360">
        <v>1</v>
      </c>
      <c r="P109" s="360"/>
      <c r="Q109" s="360"/>
      <c r="R109" s="358">
        <f t="shared" si="1"/>
        <v>2</v>
      </c>
      <c r="S109" s="356" t="s">
        <v>1123</v>
      </c>
      <c r="T109" s="356" t="s">
        <v>1564</v>
      </c>
      <c r="U109" s="356"/>
      <c r="V109" s="359" t="s">
        <v>1559</v>
      </c>
      <c r="W109" s="359"/>
      <c r="X109" s="305" t="s">
        <v>1225</v>
      </c>
      <c r="Y109" s="305" t="s">
        <v>1093</v>
      </c>
      <c r="Z109" s="304">
        <v>12</v>
      </c>
      <c r="AA109" s="306">
        <v>0.47</v>
      </c>
      <c r="AB109" s="307" t="e">
        <f>#REF!*#REF!</f>
        <v>#REF!</v>
      </c>
      <c r="AC109" s="308" t="s">
        <v>801</v>
      </c>
      <c r="AD109" s="305" t="s">
        <v>35</v>
      </c>
      <c r="AE109" s="317"/>
      <c r="AF109" s="317"/>
      <c r="AG109" s="312"/>
      <c r="AH109" s="312"/>
      <c r="AI109" s="312"/>
      <c r="AJ109" s="312"/>
      <c r="AK109" s="312"/>
      <c r="AL109" s="312"/>
      <c r="AM109" s="312"/>
      <c r="AN109" s="312"/>
      <c r="AO109" s="312"/>
      <c r="AP109" s="312"/>
      <c r="AQ109" s="312"/>
      <c r="AR109" s="312"/>
      <c r="AS109" s="312"/>
      <c r="AT109" s="312"/>
      <c r="AU109" s="312"/>
      <c r="AV109" s="312"/>
      <c r="AW109" s="312"/>
      <c r="AX109" s="312"/>
      <c r="AY109" s="312"/>
      <c r="AZ109" s="312"/>
      <c r="BA109" s="312"/>
      <c r="BB109" s="312"/>
      <c r="BC109" s="312"/>
      <c r="BD109" s="312"/>
      <c r="BE109" s="312"/>
      <c r="BF109" s="312"/>
      <c r="BG109" s="312"/>
      <c r="BH109" s="312"/>
      <c r="BI109" s="312"/>
      <c r="BJ109" s="312"/>
      <c r="BK109" s="312"/>
      <c r="BL109" s="312"/>
      <c r="BM109" s="312"/>
      <c r="BN109" s="312"/>
      <c r="BO109" s="312"/>
    </row>
    <row r="110" spans="1:67" s="117" customFormat="1" ht="102" x14ac:dyDescent="0.2">
      <c r="A110" s="355" t="s">
        <v>1415</v>
      </c>
      <c r="B110" s="356" t="s">
        <v>1550</v>
      </c>
      <c r="C110" s="356" t="s">
        <v>1565</v>
      </c>
      <c r="D110" s="356" t="s">
        <v>1566</v>
      </c>
      <c r="E110" s="372" t="s">
        <v>1567</v>
      </c>
      <c r="F110" s="357"/>
      <c r="G110" s="357"/>
      <c r="H110" s="357"/>
      <c r="I110" s="357">
        <v>1</v>
      </c>
      <c r="J110" s="357">
        <v>1</v>
      </c>
      <c r="K110" s="357">
        <v>1</v>
      </c>
      <c r="L110" s="357">
        <v>1</v>
      </c>
      <c r="M110" s="357">
        <v>1</v>
      </c>
      <c r="N110" s="357">
        <v>1</v>
      </c>
      <c r="O110" s="357">
        <v>1</v>
      </c>
      <c r="P110" s="357">
        <v>1</v>
      </c>
      <c r="Q110" s="362">
        <v>1</v>
      </c>
      <c r="R110" s="358">
        <f t="shared" si="1"/>
        <v>9</v>
      </c>
      <c r="S110" s="356" t="s">
        <v>1568</v>
      </c>
      <c r="T110" s="356"/>
      <c r="U110" s="356"/>
      <c r="V110" s="356" t="s">
        <v>1569</v>
      </c>
      <c r="W110" s="356"/>
      <c r="X110" s="305" t="s">
        <v>1226</v>
      </c>
      <c r="Y110" s="305" t="s">
        <v>1093</v>
      </c>
      <c r="Z110" s="304">
        <v>3</v>
      </c>
      <c r="AA110" s="306">
        <v>10</v>
      </c>
      <c r="AB110" s="307" t="e">
        <f>#REF!*#REF!</f>
        <v>#REF!</v>
      </c>
      <c r="AC110" s="308" t="s">
        <v>1229</v>
      </c>
      <c r="AD110" s="305" t="s">
        <v>35</v>
      </c>
      <c r="AE110" s="317"/>
      <c r="AF110" s="317"/>
      <c r="AG110" s="312"/>
      <c r="AH110" s="312"/>
      <c r="AI110" s="312"/>
      <c r="AJ110" s="312"/>
      <c r="AK110" s="312"/>
      <c r="AL110" s="312"/>
      <c r="AM110" s="312"/>
      <c r="AN110" s="312"/>
      <c r="AO110" s="312"/>
      <c r="AP110" s="312"/>
      <c r="AQ110" s="312"/>
      <c r="AR110" s="312"/>
      <c r="AS110" s="312"/>
      <c r="AT110" s="312"/>
      <c r="AU110" s="312"/>
      <c r="AV110" s="312"/>
      <c r="AW110" s="312"/>
      <c r="AX110" s="312"/>
      <c r="AY110" s="312"/>
      <c r="AZ110" s="312"/>
      <c r="BA110" s="312"/>
      <c r="BB110" s="312"/>
      <c r="BC110" s="312"/>
      <c r="BD110" s="312"/>
      <c r="BE110" s="312"/>
      <c r="BF110" s="312"/>
      <c r="BG110" s="312"/>
      <c r="BH110" s="312"/>
      <c r="BI110" s="312"/>
      <c r="BJ110" s="312"/>
      <c r="BK110" s="312"/>
      <c r="BL110" s="312"/>
      <c r="BM110" s="312"/>
      <c r="BN110" s="312"/>
      <c r="BO110" s="312"/>
    </row>
    <row r="111" spans="1:67" s="117" customFormat="1" ht="102" x14ac:dyDescent="0.2">
      <c r="A111" s="355" t="s">
        <v>1415</v>
      </c>
      <c r="B111" s="356" t="s">
        <v>1550</v>
      </c>
      <c r="C111" s="359" t="s">
        <v>1565</v>
      </c>
      <c r="D111" s="359" t="s">
        <v>1570</v>
      </c>
      <c r="E111" s="371" t="s">
        <v>1571</v>
      </c>
      <c r="F111" s="360">
        <v>1</v>
      </c>
      <c r="G111" s="360">
        <v>1</v>
      </c>
      <c r="H111" s="360">
        <v>1</v>
      </c>
      <c r="I111" s="360">
        <v>1</v>
      </c>
      <c r="J111" s="360">
        <v>1</v>
      </c>
      <c r="K111" s="360">
        <v>1</v>
      </c>
      <c r="L111" s="360">
        <v>1</v>
      </c>
      <c r="M111" s="360">
        <v>1</v>
      </c>
      <c r="N111" s="360">
        <v>1</v>
      </c>
      <c r="O111" s="360">
        <v>1</v>
      </c>
      <c r="P111" s="360">
        <v>1</v>
      </c>
      <c r="Q111" s="361">
        <v>1</v>
      </c>
      <c r="R111" s="358">
        <f t="shared" si="1"/>
        <v>12</v>
      </c>
      <c r="S111" s="356" t="s">
        <v>1132</v>
      </c>
      <c r="T111" s="356"/>
      <c r="U111" s="356"/>
      <c r="V111" s="356" t="s">
        <v>1569</v>
      </c>
      <c r="W111" s="359"/>
      <c r="X111" s="305" t="s">
        <v>1225</v>
      </c>
      <c r="Y111" s="305" t="s">
        <v>1093</v>
      </c>
      <c r="Z111" s="304">
        <v>2</v>
      </c>
      <c r="AA111" s="306">
        <v>0.47</v>
      </c>
      <c r="AB111" s="307" t="e">
        <f>#REF!*#REF!</f>
        <v>#REF!</v>
      </c>
      <c r="AC111" s="308" t="s">
        <v>801</v>
      </c>
      <c r="AD111" s="305" t="s">
        <v>35</v>
      </c>
      <c r="AE111" s="317"/>
      <c r="AF111" s="317"/>
      <c r="AG111" s="312"/>
      <c r="AH111" s="312"/>
      <c r="AI111" s="312"/>
      <c r="AJ111" s="312"/>
      <c r="AK111" s="312"/>
      <c r="AL111" s="312"/>
      <c r="AM111" s="312"/>
      <c r="AN111" s="312"/>
      <c r="AO111" s="312"/>
      <c r="AP111" s="312"/>
      <c r="AQ111" s="312"/>
      <c r="AR111" s="312"/>
      <c r="AS111" s="312"/>
      <c r="AT111" s="312"/>
      <c r="AU111" s="312"/>
      <c r="AV111" s="312"/>
      <c r="AW111" s="312"/>
      <c r="AX111" s="312"/>
      <c r="AY111" s="312"/>
      <c r="AZ111" s="312"/>
      <c r="BA111" s="312"/>
      <c r="BB111" s="312"/>
      <c r="BC111" s="312"/>
      <c r="BD111" s="312"/>
      <c r="BE111" s="312"/>
      <c r="BF111" s="312"/>
      <c r="BG111" s="312"/>
      <c r="BH111" s="312"/>
      <c r="BI111" s="312"/>
      <c r="BJ111" s="312"/>
      <c r="BK111" s="312"/>
      <c r="BL111" s="312"/>
      <c r="BM111" s="312"/>
      <c r="BN111" s="312"/>
      <c r="BO111" s="312"/>
    </row>
    <row r="112" spans="1:67" s="117" customFormat="1" ht="102" x14ac:dyDescent="0.2">
      <c r="A112" s="355" t="s">
        <v>1415</v>
      </c>
      <c r="B112" s="356" t="s">
        <v>1550</v>
      </c>
      <c r="C112" s="359" t="s">
        <v>1565</v>
      </c>
      <c r="D112" s="359" t="s">
        <v>1572</v>
      </c>
      <c r="E112" s="359" t="s">
        <v>1573</v>
      </c>
      <c r="F112" s="360"/>
      <c r="G112" s="360"/>
      <c r="H112" s="360">
        <v>1</v>
      </c>
      <c r="I112" s="360"/>
      <c r="J112" s="360"/>
      <c r="K112" s="360">
        <v>1</v>
      </c>
      <c r="L112" s="360"/>
      <c r="M112" s="360"/>
      <c r="N112" s="360">
        <v>1</v>
      </c>
      <c r="O112" s="360"/>
      <c r="P112" s="360"/>
      <c r="Q112" s="361">
        <v>1</v>
      </c>
      <c r="R112" s="358">
        <f t="shared" si="1"/>
        <v>4</v>
      </c>
      <c r="S112" s="356" t="s">
        <v>1132</v>
      </c>
      <c r="T112" s="356"/>
      <c r="U112" s="356"/>
      <c r="V112" s="359" t="s">
        <v>1483</v>
      </c>
      <c r="W112" s="359"/>
      <c r="X112" s="305" t="s">
        <v>1225</v>
      </c>
      <c r="Y112" s="305" t="s">
        <v>1093</v>
      </c>
      <c r="Z112" s="304">
        <v>2</v>
      </c>
      <c r="AA112" s="306">
        <v>0.47</v>
      </c>
      <c r="AB112" s="307" t="e">
        <f>#REF!*#REF!</f>
        <v>#REF!</v>
      </c>
      <c r="AC112" s="308" t="s">
        <v>801</v>
      </c>
      <c r="AD112" s="305" t="s">
        <v>35</v>
      </c>
      <c r="AE112" s="317"/>
      <c r="AF112" s="317"/>
      <c r="AG112" s="312"/>
      <c r="AH112" s="312"/>
      <c r="AI112" s="312"/>
      <c r="AJ112" s="312"/>
      <c r="AK112" s="312"/>
      <c r="AL112" s="312"/>
      <c r="AM112" s="312"/>
      <c r="AN112" s="312"/>
      <c r="AO112" s="312"/>
      <c r="AP112" s="312"/>
      <c r="AQ112" s="312"/>
      <c r="AR112" s="312"/>
      <c r="AS112" s="312"/>
      <c r="AT112" s="312"/>
      <c r="AU112" s="312"/>
      <c r="AV112" s="312"/>
      <c r="AW112" s="312"/>
      <c r="AX112" s="312"/>
      <c r="AY112" s="312"/>
      <c r="AZ112" s="312"/>
      <c r="BA112" s="312"/>
      <c r="BB112" s="312"/>
      <c r="BC112" s="312"/>
      <c r="BD112" s="312"/>
      <c r="BE112" s="312"/>
      <c r="BF112" s="312"/>
      <c r="BG112" s="312"/>
      <c r="BH112" s="312"/>
      <c r="BI112" s="312"/>
      <c r="BJ112" s="312"/>
      <c r="BK112" s="312"/>
      <c r="BL112" s="312"/>
      <c r="BM112" s="312"/>
      <c r="BN112" s="312"/>
      <c r="BO112" s="312"/>
    </row>
    <row r="113" spans="1:67" s="117" customFormat="1" ht="127.5" x14ac:dyDescent="0.2">
      <c r="A113" s="355" t="s">
        <v>1415</v>
      </c>
      <c r="B113" s="356" t="s">
        <v>1550</v>
      </c>
      <c r="C113" s="356" t="s">
        <v>1565</v>
      </c>
      <c r="D113" s="356"/>
      <c r="E113" s="356" t="s">
        <v>1574</v>
      </c>
      <c r="F113" s="357"/>
      <c r="G113" s="357"/>
      <c r="H113" s="357">
        <v>1</v>
      </c>
      <c r="I113" s="357">
        <v>1</v>
      </c>
      <c r="J113" s="357">
        <v>1</v>
      </c>
      <c r="K113" s="357">
        <v>1</v>
      </c>
      <c r="L113" s="357">
        <v>1</v>
      </c>
      <c r="M113" s="357">
        <v>1</v>
      </c>
      <c r="N113" s="357">
        <v>1</v>
      </c>
      <c r="O113" s="357">
        <v>1</v>
      </c>
      <c r="P113" s="357">
        <v>1</v>
      </c>
      <c r="Q113" s="362">
        <v>1</v>
      </c>
      <c r="R113" s="358">
        <f t="shared" si="1"/>
        <v>10</v>
      </c>
      <c r="S113" s="356" t="s">
        <v>1258</v>
      </c>
      <c r="T113" s="356"/>
      <c r="U113" s="356"/>
      <c r="V113" s="356" t="s">
        <v>1569</v>
      </c>
      <c r="W113" s="356" t="s">
        <v>1575</v>
      </c>
      <c r="X113" s="305" t="s">
        <v>1225</v>
      </c>
      <c r="Y113" s="305" t="s">
        <v>1093</v>
      </c>
      <c r="Z113" s="304">
        <v>2</v>
      </c>
      <c r="AA113" s="306">
        <v>0.47</v>
      </c>
      <c r="AB113" s="307" t="e">
        <f>#REF!*#REF!</f>
        <v>#REF!</v>
      </c>
      <c r="AC113" s="308" t="s">
        <v>801</v>
      </c>
      <c r="AD113" s="305" t="s">
        <v>35</v>
      </c>
      <c r="AE113" s="317"/>
      <c r="AF113" s="317"/>
      <c r="AG113" s="312"/>
      <c r="AH113" s="312"/>
      <c r="AI113" s="312"/>
      <c r="AJ113" s="312"/>
      <c r="AK113" s="312"/>
      <c r="AL113" s="312"/>
      <c r="AM113" s="312"/>
      <c r="AN113" s="312"/>
      <c r="AO113" s="312"/>
      <c r="AP113" s="312"/>
      <c r="AQ113" s="312"/>
      <c r="AR113" s="312"/>
      <c r="AS113" s="312"/>
      <c r="AT113" s="312"/>
      <c r="AU113" s="312"/>
      <c r="AV113" s="312"/>
      <c r="AW113" s="312"/>
      <c r="AX113" s="312"/>
      <c r="AY113" s="312"/>
      <c r="AZ113" s="312"/>
      <c r="BA113" s="312"/>
      <c r="BB113" s="312"/>
      <c r="BC113" s="312"/>
      <c r="BD113" s="312"/>
      <c r="BE113" s="312"/>
      <c r="BF113" s="312"/>
      <c r="BG113" s="312"/>
      <c r="BH113" s="312"/>
      <c r="BI113" s="312"/>
      <c r="BJ113" s="312"/>
      <c r="BK113" s="312"/>
      <c r="BL113" s="312"/>
      <c r="BM113" s="312"/>
      <c r="BN113" s="312"/>
      <c r="BO113" s="312"/>
    </row>
    <row r="114" spans="1:67" s="117" customFormat="1" ht="102" x14ac:dyDescent="0.2">
      <c r="A114" s="355" t="s">
        <v>1415</v>
      </c>
      <c r="B114" s="356" t="s">
        <v>1550</v>
      </c>
      <c r="C114" s="359" t="s">
        <v>1565</v>
      </c>
      <c r="D114" s="359"/>
      <c r="E114" s="359" t="s">
        <v>1576</v>
      </c>
      <c r="F114" s="360">
        <v>1</v>
      </c>
      <c r="G114" s="360">
        <v>1</v>
      </c>
      <c r="H114" s="360">
        <v>1</v>
      </c>
      <c r="I114" s="360">
        <v>1</v>
      </c>
      <c r="J114" s="360">
        <v>1</v>
      </c>
      <c r="K114" s="360">
        <v>1</v>
      </c>
      <c r="L114" s="360">
        <v>1</v>
      </c>
      <c r="M114" s="360">
        <v>1</v>
      </c>
      <c r="N114" s="360">
        <v>1</v>
      </c>
      <c r="O114" s="360">
        <v>1</v>
      </c>
      <c r="P114" s="360">
        <v>1</v>
      </c>
      <c r="Q114" s="361">
        <v>1</v>
      </c>
      <c r="R114" s="358">
        <f t="shared" si="1"/>
        <v>12</v>
      </c>
      <c r="S114" s="356" t="s">
        <v>1267</v>
      </c>
      <c r="T114" s="356" t="s">
        <v>1123</v>
      </c>
      <c r="U114" s="356"/>
      <c r="V114" s="359" t="s">
        <v>1577</v>
      </c>
      <c r="W114" s="359"/>
      <c r="X114" s="305" t="s">
        <v>1225</v>
      </c>
      <c r="Y114" s="305" t="s">
        <v>1093</v>
      </c>
      <c r="Z114" s="304">
        <v>3</v>
      </c>
      <c r="AA114" s="306">
        <v>0.47</v>
      </c>
      <c r="AB114" s="307" t="e">
        <f>#REF!*#REF!</f>
        <v>#REF!</v>
      </c>
      <c r="AC114" s="308" t="s">
        <v>801</v>
      </c>
      <c r="AD114" s="305" t="s">
        <v>35</v>
      </c>
      <c r="AE114" s="317"/>
      <c r="AF114" s="317"/>
      <c r="AG114" s="312"/>
      <c r="AH114" s="312"/>
      <c r="AI114" s="312"/>
      <c r="AJ114" s="312"/>
      <c r="AK114" s="312"/>
      <c r="AL114" s="312"/>
      <c r="AM114" s="312"/>
      <c r="AN114" s="312"/>
      <c r="AO114" s="312"/>
      <c r="AP114" s="312"/>
      <c r="AQ114" s="312"/>
      <c r="AR114" s="312"/>
      <c r="AS114" s="312"/>
      <c r="AT114" s="312"/>
      <c r="AU114" s="312"/>
      <c r="AV114" s="312"/>
      <c r="AW114" s="312"/>
      <c r="AX114" s="312"/>
      <c r="AY114" s="312"/>
      <c r="AZ114" s="312"/>
      <c r="BA114" s="312"/>
      <c r="BB114" s="312"/>
      <c r="BC114" s="312"/>
      <c r="BD114" s="312"/>
      <c r="BE114" s="312"/>
      <c r="BF114" s="312"/>
      <c r="BG114" s="312"/>
      <c r="BH114" s="312"/>
      <c r="BI114" s="312"/>
      <c r="BJ114" s="312"/>
      <c r="BK114" s="312"/>
      <c r="BL114" s="312"/>
      <c r="BM114" s="312"/>
      <c r="BN114" s="312"/>
      <c r="BO114" s="312"/>
    </row>
    <row r="115" spans="1:67" s="117" customFormat="1" ht="102" x14ac:dyDescent="0.2">
      <c r="A115" s="355" t="s">
        <v>1415</v>
      </c>
      <c r="B115" s="356" t="s">
        <v>1550</v>
      </c>
      <c r="C115" s="356" t="s">
        <v>1565</v>
      </c>
      <c r="D115" s="356"/>
      <c r="E115" s="356" t="s">
        <v>1578</v>
      </c>
      <c r="F115" s="357"/>
      <c r="G115" s="357"/>
      <c r="H115" s="357"/>
      <c r="I115" s="357">
        <v>1</v>
      </c>
      <c r="J115" s="357"/>
      <c r="K115" s="357"/>
      <c r="L115" s="357">
        <v>1</v>
      </c>
      <c r="M115" s="357"/>
      <c r="N115" s="357"/>
      <c r="O115" s="357">
        <v>1</v>
      </c>
      <c r="P115" s="357"/>
      <c r="Q115" s="357"/>
      <c r="R115" s="358">
        <f t="shared" si="1"/>
        <v>3</v>
      </c>
      <c r="S115" s="356" t="s">
        <v>1579</v>
      </c>
      <c r="T115" s="356" t="s">
        <v>1133</v>
      </c>
      <c r="U115" s="356"/>
      <c r="V115" s="356" t="s">
        <v>1580</v>
      </c>
      <c r="W115" s="356"/>
      <c r="X115" s="305" t="s">
        <v>1225</v>
      </c>
      <c r="Y115" s="305" t="s">
        <v>1093</v>
      </c>
      <c r="Z115" s="304">
        <v>3</v>
      </c>
      <c r="AA115" s="306">
        <v>0.47</v>
      </c>
      <c r="AB115" s="307" t="e">
        <f>#REF!*#REF!</f>
        <v>#REF!</v>
      </c>
      <c r="AC115" s="308" t="s">
        <v>801</v>
      </c>
      <c r="AD115" s="305" t="s">
        <v>35</v>
      </c>
      <c r="AE115" s="317"/>
      <c r="AF115" s="317"/>
      <c r="AG115" s="312"/>
      <c r="AH115" s="312"/>
      <c r="AI115" s="312"/>
      <c r="AJ115" s="312"/>
      <c r="AK115" s="312"/>
      <c r="AL115" s="312"/>
      <c r="AM115" s="312"/>
      <c r="AN115" s="312"/>
      <c r="AO115" s="312"/>
      <c r="AP115" s="312"/>
      <c r="AQ115" s="312"/>
      <c r="AR115" s="312"/>
      <c r="AS115" s="312"/>
      <c r="AT115" s="312"/>
      <c r="AU115" s="312"/>
      <c r="AV115" s="312"/>
      <c r="AW115" s="312"/>
      <c r="AX115" s="312"/>
      <c r="AY115" s="312"/>
      <c r="AZ115" s="312"/>
      <c r="BA115" s="312"/>
      <c r="BB115" s="312"/>
      <c r="BC115" s="312"/>
      <c r="BD115" s="312"/>
      <c r="BE115" s="312"/>
      <c r="BF115" s="312"/>
      <c r="BG115" s="312"/>
      <c r="BH115" s="312"/>
      <c r="BI115" s="312"/>
      <c r="BJ115" s="312"/>
      <c r="BK115" s="312"/>
      <c r="BL115" s="312"/>
      <c r="BM115" s="312"/>
      <c r="BN115" s="312"/>
      <c r="BO115" s="312"/>
    </row>
    <row r="116" spans="1:67" s="117" customFormat="1" ht="102" x14ac:dyDescent="0.2">
      <c r="A116" s="355" t="s">
        <v>1415</v>
      </c>
      <c r="B116" s="356" t="s">
        <v>1550</v>
      </c>
      <c r="C116" s="359" t="s">
        <v>1565</v>
      </c>
      <c r="D116" s="359"/>
      <c r="E116" s="359" t="s">
        <v>1581</v>
      </c>
      <c r="F116" s="360"/>
      <c r="G116" s="360"/>
      <c r="H116" s="360"/>
      <c r="I116" s="360"/>
      <c r="J116" s="360"/>
      <c r="K116" s="360"/>
      <c r="L116" s="360"/>
      <c r="M116" s="360"/>
      <c r="N116" s="360"/>
      <c r="O116" s="360"/>
      <c r="P116" s="360"/>
      <c r="Q116" s="361">
        <v>1</v>
      </c>
      <c r="R116" s="358">
        <f t="shared" si="1"/>
        <v>1</v>
      </c>
      <c r="S116" s="356" t="s">
        <v>1358</v>
      </c>
      <c r="T116" s="356"/>
      <c r="U116" s="356"/>
      <c r="V116" s="359" t="s">
        <v>1569</v>
      </c>
      <c r="W116" s="359"/>
      <c r="X116" s="305" t="s">
        <v>1225</v>
      </c>
      <c r="Y116" s="305" t="s">
        <v>1093</v>
      </c>
      <c r="Z116" s="304">
        <v>3</v>
      </c>
      <c r="AA116" s="306">
        <v>0.47</v>
      </c>
      <c r="AB116" s="307" t="e">
        <f>#REF!*#REF!</f>
        <v>#REF!</v>
      </c>
      <c r="AC116" s="308" t="s">
        <v>801</v>
      </c>
      <c r="AD116" s="305" t="s">
        <v>35</v>
      </c>
      <c r="AE116" s="317"/>
      <c r="AF116" s="317"/>
      <c r="AG116" s="312"/>
      <c r="AH116" s="312"/>
      <c r="AI116" s="312"/>
      <c r="AJ116" s="312"/>
      <c r="AK116" s="312"/>
      <c r="AL116" s="312"/>
      <c r="AM116" s="312"/>
      <c r="AN116" s="312"/>
      <c r="AO116" s="312"/>
      <c r="AP116" s="312"/>
      <c r="AQ116" s="312"/>
      <c r="AR116" s="312"/>
      <c r="AS116" s="312"/>
      <c r="AT116" s="312"/>
      <c r="AU116" s="312"/>
      <c r="AV116" s="312"/>
      <c r="AW116" s="312"/>
      <c r="AX116" s="312"/>
      <c r="AY116" s="312"/>
      <c r="AZ116" s="312"/>
      <c r="BA116" s="312"/>
      <c r="BB116" s="312"/>
      <c r="BC116" s="312"/>
      <c r="BD116" s="312"/>
      <c r="BE116" s="312"/>
      <c r="BF116" s="312"/>
      <c r="BG116" s="312"/>
      <c r="BH116" s="312"/>
      <c r="BI116" s="312"/>
      <c r="BJ116" s="312"/>
      <c r="BK116" s="312"/>
      <c r="BL116" s="312"/>
      <c r="BM116" s="312"/>
      <c r="BN116" s="312"/>
      <c r="BO116" s="312"/>
    </row>
    <row r="117" spans="1:67" s="117" customFormat="1" ht="114.75" x14ac:dyDescent="0.2">
      <c r="A117" s="355" t="s">
        <v>1415</v>
      </c>
      <c r="B117" s="356" t="s">
        <v>1582</v>
      </c>
      <c r="C117" s="356" t="s">
        <v>1583</v>
      </c>
      <c r="D117" s="356" t="s">
        <v>1192</v>
      </c>
      <c r="E117" s="370" t="s">
        <v>1584</v>
      </c>
      <c r="F117" s="357"/>
      <c r="G117" s="357"/>
      <c r="H117" s="357"/>
      <c r="I117" s="357"/>
      <c r="J117" s="357">
        <v>1</v>
      </c>
      <c r="K117" s="357"/>
      <c r="L117" s="357"/>
      <c r="M117" s="357">
        <v>1</v>
      </c>
      <c r="N117" s="357"/>
      <c r="O117" s="357"/>
      <c r="P117" s="357">
        <v>1</v>
      </c>
      <c r="Q117" s="357"/>
      <c r="R117" s="358">
        <f t="shared" si="1"/>
        <v>3</v>
      </c>
      <c r="S117" s="356" t="s">
        <v>1585</v>
      </c>
      <c r="T117" s="356" t="s">
        <v>1586</v>
      </c>
      <c r="U117" s="356" t="s">
        <v>1587</v>
      </c>
      <c r="V117" s="356" t="s">
        <v>1588</v>
      </c>
      <c r="W117" s="356" t="s">
        <v>1589</v>
      </c>
      <c r="X117" s="305" t="s">
        <v>1225</v>
      </c>
      <c r="Y117" s="305" t="s">
        <v>1093</v>
      </c>
      <c r="Z117" s="304">
        <v>0</v>
      </c>
      <c r="AA117" s="306">
        <v>0</v>
      </c>
      <c r="AB117" s="307">
        <v>0</v>
      </c>
      <c r="AC117" s="308" t="s">
        <v>801</v>
      </c>
      <c r="AD117" s="305" t="s">
        <v>35</v>
      </c>
      <c r="AE117" s="317"/>
      <c r="AF117" s="317"/>
      <c r="AG117" s="312"/>
      <c r="AH117" s="312"/>
      <c r="AI117" s="312"/>
      <c r="AJ117" s="312"/>
      <c r="AK117" s="312"/>
      <c r="AL117" s="312"/>
      <c r="AM117" s="312"/>
      <c r="AN117" s="312"/>
      <c r="AO117" s="312"/>
      <c r="AP117" s="312"/>
      <c r="AQ117" s="312"/>
      <c r="AR117" s="312"/>
      <c r="AS117" s="312"/>
      <c r="AT117" s="312"/>
      <c r="AU117" s="312"/>
      <c r="AV117" s="312"/>
      <c r="AW117" s="312"/>
      <c r="AX117" s="312"/>
      <c r="AY117" s="312"/>
      <c r="AZ117" s="312"/>
      <c r="BA117" s="312"/>
      <c r="BB117" s="312"/>
      <c r="BC117" s="312"/>
      <c r="BD117" s="312"/>
      <c r="BE117" s="312"/>
      <c r="BF117" s="312"/>
      <c r="BG117" s="312"/>
      <c r="BH117" s="312"/>
      <c r="BI117" s="312"/>
      <c r="BJ117" s="312"/>
      <c r="BK117" s="312"/>
      <c r="BL117" s="312"/>
      <c r="BM117" s="312"/>
      <c r="BN117" s="312"/>
      <c r="BO117" s="312"/>
    </row>
    <row r="118" spans="1:67" s="117" customFormat="1" ht="114.75" x14ac:dyDescent="0.2">
      <c r="A118" s="355" t="s">
        <v>1415</v>
      </c>
      <c r="B118" s="356" t="s">
        <v>1582</v>
      </c>
      <c r="C118" s="359" t="s">
        <v>1590</v>
      </c>
      <c r="D118" s="359" t="s">
        <v>1193</v>
      </c>
      <c r="E118" s="359" t="s">
        <v>1591</v>
      </c>
      <c r="F118" s="360"/>
      <c r="G118" s="360"/>
      <c r="H118" s="360"/>
      <c r="I118" s="360"/>
      <c r="J118" s="360"/>
      <c r="K118" s="360">
        <v>1</v>
      </c>
      <c r="L118" s="360"/>
      <c r="M118" s="360"/>
      <c r="N118" s="360"/>
      <c r="O118" s="360">
        <v>1</v>
      </c>
      <c r="P118" s="360"/>
      <c r="Q118" s="360"/>
      <c r="R118" s="358">
        <f t="shared" si="1"/>
        <v>2</v>
      </c>
      <c r="S118" s="356" t="s">
        <v>1592</v>
      </c>
      <c r="T118" s="356" t="s">
        <v>1593</v>
      </c>
      <c r="U118" s="356"/>
      <c r="V118" s="359" t="s">
        <v>1290</v>
      </c>
      <c r="W118" s="359"/>
      <c r="X118" s="305" t="s">
        <v>1225</v>
      </c>
      <c r="Y118" s="305" t="s">
        <v>1093</v>
      </c>
      <c r="Z118" s="304">
        <v>3</v>
      </c>
      <c r="AA118" s="306">
        <v>0.47</v>
      </c>
      <c r="AB118" s="307" t="e">
        <f>#REF!*#REF!</f>
        <v>#REF!</v>
      </c>
      <c r="AC118" s="308" t="s">
        <v>801</v>
      </c>
      <c r="AD118" s="305" t="s">
        <v>35</v>
      </c>
      <c r="AE118" s="317"/>
      <c r="AF118" s="317"/>
      <c r="AG118" s="312"/>
      <c r="AH118" s="312"/>
      <c r="AI118" s="312"/>
      <c r="AJ118" s="312"/>
      <c r="AK118" s="312"/>
      <c r="AL118" s="312"/>
      <c r="AM118" s="312"/>
      <c r="AN118" s="312"/>
      <c r="AO118" s="312"/>
      <c r="AP118" s="312"/>
      <c r="AQ118" s="312"/>
      <c r="AR118" s="312"/>
      <c r="AS118" s="312"/>
      <c r="AT118" s="312"/>
      <c r="AU118" s="312"/>
      <c r="AV118" s="312"/>
      <c r="AW118" s="312"/>
      <c r="AX118" s="312"/>
      <c r="AY118" s="312"/>
      <c r="AZ118" s="312"/>
      <c r="BA118" s="312"/>
      <c r="BB118" s="312"/>
      <c r="BC118" s="312"/>
      <c r="BD118" s="312"/>
      <c r="BE118" s="312"/>
      <c r="BF118" s="312"/>
      <c r="BG118" s="312"/>
      <c r="BH118" s="312"/>
      <c r="BI118" s="312"/>
      <c r="BJ118" s="312"/>
      <c r="BK118" s="312"/>
      <c r="BL118" s="312"/>
      <c r="BM118" s="312"/>
      <c r="BN118" s="312"/>
      <c r="BO118" s="312"/>
    </row>
    <row r="119" spans="1:67" s="117" customFormat="1" ht="12.75" x14ac:dyDescent="0.2">
      <c r="A119" s="375"/>
      <c r="B119" s="356"/>
      <c r="C119" s="356"/>
      <c r="D119" s="356"/>
      <c r="E119" s="356"/>
      <c r="F119" s="357"/>
      <c r="G119" s="357"/>
      <c r="H119" s="357"/>
      <c r="I119" s="357"/>
      <c r="J119" s="357"/>
      <c r="K119" s="357"/>
      <c r="L119" s="357"/>
      <c r="M119" s="357"/>
      <c r="N119" s="357"/>
      <c r="O119" s="357"/>
      <c r="P119" s="357"/>
      <c r="Q119" s="357"/>
      <c r="R119" s="358">
        <f t="shared" si="1"/>
        <v>0</v>
      </c>
      <c r="S119" s="356"/>
      <c r="T119" s="356"/>
      <c r="U119" s="356"/>
      <c r="V119" s="356"/>
      <c r="W119" s="376"/>
      <c r="X119" s="305" t="s">
        <v>1225</v>
      </c>
      <c r="Y119" s="305" t="s">
        <v>1093</v>
      </c>
      <c r="Z119" s="304">
        <v>3</v>
      </c>
      <c r="AA119" s="306">
        <v>0.47</v>
      </c>
      <c r="AB119" s="307" t="e">
        <f>#REF!*#REF!</f>
        <v>#REF!</v>
      </c>
      <c r="AC119" s="308" t="s">
        <v>801</v>
      </c>
      <c r="AD119" s="305" t="s">
        <v>35</v>
      </c>
      <c r="AE119" s="317"/>
      <c r="AF119" s="317"/>
      <c r="AG119" s="312"/>
      <c r="AH119" s="312"/>
      <c r="AI119" s="312"/>
      <c r="AJ119" s="312"/>
      <c r="AK119" s="312"/>
      <c r="AL119" s="312"/>
      <c r="AM119" s="312"/>
      <c r="AN119" s="312"/>
      <c r="AO119" s="312"/>
      <c r="AP119" s="312"/>
      <c r="AQ119" s="312"/>
      <c r="AR119" s="312"/>
      <c r="AS119" s="312"/>
      <c r="AT119" s="312"/>
      <c r="AU119" s="312"/>
      <c r="AV119" s="312"/>
      <c r="AW119" s="312"/>
      <c r="AX119" s="312"/>
      <c r="AY119" s="312"/>
      <c r="AZ119" s="312"/>
      <c r="BA119" s="312"/>
      <c r="BB119" s="312"/>
      <c r="BC119" s="312"/>
      <c r="BD119" s="312"/>
      <c r="BE119" s="312"/>
      <c r="BF119" s="312"/>
      <c r="BG119" s="312"/>
      <c r="BH119" s="312"/>
      <c r="BI119" s="312"/>
      <c r="BJ119" s="312"/>
      <c r="BK119" s="312"/>
      <c r="BL119" s="312"/>
      <c r="BM119" s="312"/>
      <c r="BN119" s="312"/>
      <c r="BO119" s="312"/>
    </row>
    <row r="120" spans="1:67" s="117" customFormat="1" ht="12.75" x14ac:dyDescent="0.2">
      <c r="A120" s="375"/>
      <c r="B120" s="356"/>
      <c r="C120" s="359"/>
      <c r="D120" s="359"/>
      <c r="E120" s="359"/>
      <c r="F120" s="360"/>
      <c r="G120" s="360"/>
      <c r="H120" s="360"/>
      <c r="I120" s="360"/>
      <c r="J120" s="360"/>
      <c r="K120" s="360"/>
      <c r="L120" s="360"/>
      <c r="M120" s="360"/>
      <c r="N120" s="360"/>
      <c r="O120" s="360"/>
      <c r="P120" s="360"/>
      <c r="Q120" s="360"/>
      <c r="R120" s="358">
        <f t="shared" si="1"/>
        <v>0</v>
      </c>
      <c r="S120" s="356"/>
      <c r="T120" s="356"/>
      <c r="U120" s="356"/>
      <c r="V120" s="359"/>
      <c r="W120" s="377"/>
      <c r="X120" s="305" t="s">
        <v>1225</v>
      </c>
      <c r="Y120" s="305" t="s">
        <v>1093</v>
      </c>
      <c r="Z120" s="304">
        <v>3</v>
      </c>
      <c r="AA120" s="306">
        <v>0.47</v>
      </c>
      <c r="AB120" s="307" t="e">
        <f>#REF!*#REF!</f>
        <v>#REF!</v>
      </c>
      <c r="AC120" s="308" t="s">
        <v>801</v>
      </c>
      <c r="AD120" s="305" t="s">
        <v>35</v>
      </c>
      <c r="AE120" s="317"/>
      <c r="AF120" s="317"/>
      <c r="AG120" s="312"/>
      <c r="AH120" s="312"/>
      <c r="AI120" s="312"/>
      <c r="AJ120" s="312"/>
      <c r="AK120" s="312"/>
      <c r="AL120" s="312"/>
      <c r="AM120" s="312"/>
      <c r="AN120" s="312"/>
      <c r="AO120" s="312"/>
      <c r="AP120" s="312"/>
      <c r="AQ120" s="312"/>
      <c r="AR120" s="312"/>
      <c r="AS120" s="312"/>
      <c r="AT120" s="312"/>
      <c r="AU120" s="312"/>
      <c r="AV120" s="312"/>
      <c r="AW120" s="312"/>
      <c r="AX120" s="312"/>
      <c r="AY120" s="312"/>
      <c r="AZ120" s="312"/>
      <c r="BA120" s="312"/>
      <c r="BB120" s="312"/>
      <c r="BC120" s="312"/>
      <c r="BD120" s="312"/>
      <c r="BE120" s="312"/>
      <c r="BF120" s="312"/>
      <c r="BG120" s="312"/>
      <c r="BH120" s="312"/>
      <c r="BI120" s="312"/>
      <c r="BJ120" s="312"/>
      <c r="BK120" s="312"/>
      <c r="BL120" s="312"/>
      <c r="BM120" s="312"/>
      <c r="BN120" s="312"/>
      <c r="BO120" s="312"/>
    </row>
    <row r="121" spans="1:67" s="117" customFormat="1" ht="12.75" x14ac:dyDescent="0.2">
      <c r="A121" s="375"/>
      <c r="B121" s="356"/>
      <c r="C121" s="356"/>
      <c r="D121" s="356"/>
      <c r="E121" s="356"/>
      <c r="F121" s="357"/>
      <c r="G121" s="357"/>
      <c r="H121" s="357"/>
      <c r="I121" s="357"/>
      <c r="J121" s="357"/>
      <c r="K121" s="357"/>
      <c r="L121" s="357"/>
      <c r="M121" s="357"/>
      <c r="N121" s="357"/>
      <c r="O121" s="357"/>
      <c r="P121" s="357"/>
      <c r="Q121" s="357"/>
      <c r="R121" s="358">
        <f t="shared" si="1"/>
        <v>0</v>
      </c>
      <c r="S121" s="356"/>
      <c r="T121" s="356"/>
      <c r="U121" s="356"/>
      <c r="V121" s="356"/>
      <c r="W121" s="376"/>
      <c r="X121" s="305" t="s">
        <v>1225</v>
      </c>
      <c r="Y121" s="305" t="s">
        <v>1093</v>
      </c>
      <c r="Z121" s="304">
        <v>12</v>
      </c>
      <c r="AA121" s="306">
        <v>0.47</v>
      </c>
      <c r="AB121" s="307" t="e">
        <f>#REF!*#REF!</f>
        <v>#REF!</v>
      </c>
      <c r="AC121" s="308" t="s">
        <v>801</v>
      </c>
      <c r="AD121" s="305" t="s">
        <v>35</v>
      </c>
      <c r="AE121" s="317"/>
      <c r="AF121" s="317"/>
      <c r="AG121" s="312"/>
      <c r="AH121" s="312"/>
      <c r="AI121" s="312"/>
      <c r="AJ121" s="312"/>
      <c r="AK121" s="312"/>
      <c r="AL121" s="312"/>
      <c r="AM121" s="312"/>
      <c r="AN121" s="312"/>
      <c r="AO121" s="312"/>
      <c r="AP121" s="312"/>
      <c r="AQ121" s="312"/>
      <c r="AR121" s="312"/>
      <c r="AS121" s="312"/>
      <c r="AT121" s="312"/>
      <c r="AU121" s="312"/>
      <c r="AV121" s="312"/>
      <c r="AW121" s="312"/>
      <c r="AX121" s="312"/>
      <c r="AY121" s="312"/>
      <c r="AZ121" s="312"/>
      <c r="BA121" s="312"/>
      <c r="BB121" s="312"/>
      <c r="BC121" s="312"/>
      <c r="BD121" s="312"/>
      <c r="BE121" s="312"/>
      <c r="BF121" s="312"/>
      <c r="BG121" s="312"/>
      <c r="BH121" s="312"/>
      <c r="BI121" s="312"/>
      <c r="BJ121" s="312"/>
      <c r="BK121" s="312"/>
      <c r="BL121" s="312"/>
      <c r="BM121" s="312"/>
      <c r="BN121" s="312"/>
      <c r="BO121" s="312"/>
    </row>
    <row r="122" spans="1:67" s="117" customFormat="1" ht="12.75" x14ac:dyDescent="0.2">
      <c r="A122" s="375"/>
      <c r="B122" s="356"/>
      <c r="C122" s="359"/>
      <c r="D122" s="359"/>
      <c r="E122" s="359"/>
      <c r="F122" s="360"/>
      <c r="G122" s="360"/>
      <c r="H122" s="360"/>
      <c r="I122" s="360"/>
      <c r="J122" s="360"/>
      <c r="K122" s="360"/>
      <c r="L122" s="360"/>
      <c r="M122" s="360"/>
      <c r="N122" s="360"/>
      <c r="O122" s="360"/>
      <c r="P122" s="360"/>
      <c r="Q122" s="360"/>
      <c r="R122" s="358">
        <f t="shared" si="1"/>
        <v>0</v>
      </c>
      <c r="S122" s="356"/>
      <c r="T122" s="356"/>
      <c r="U122" s="356"/>
      <c r="V122" s="359"/>
      <c r="W122" s="377"/>
      <c r="X122" s="305" t="s">
        <v>1226</v>
      </c>
      <c r="Y122" s="305" t="s">
        <v>1093</v>
      </c>
      <c r="Z122" s="304">
        <v>3</v>
      </c>
      <c r="AA122" s="306">
        <v>10</v>
      </c>
      <c r="AB122" s="307" t="e">
        <f>#REF!*#REF!</f>
        <v>#REF!</v>
      </c>
      <c r="AC122" s="308" t="s">
        <v>1229</v>
      </c>
      <c r="AD122" s="305" t="s">
        <v>35</v>
      </c>
      <c r="AE122" s="317"/>
      <c r="AF122" s="317"/>
      <c r="AG122" s="312"/>
      <c r="AH122" s="312"/>
      <c r="AI122" s="312"/>
      <c r="AJ122" s="312"/>
      <c r="AK122" s="312"/>
      <c r="AL122" s="312"/>
      <c r="AM122" s="312"/>
      <c r="AN122" s="312"/>
      <c r="AO122" s="312"/>
      <c r="AP122" s="312"/>
      <c r="AQ122" s="312"/>
      <c r="AR122" s="312"/>
      <c r="AS122" s="312"/>
      <c r="AT122" s="312"/>
      <c r="AU122" s="312"/>
      <c r="AV122" s="312"/>
      <c r="AW122" s="312"/>
      <c r="AX122" s="312"/>
      <c r="AY122" s="312"/>
      <c r="AZ122" s="312"/>
      <c r="BA122" s="312"/>
      <c r="BB122" s="312"/>
      <c r="BC122" s="312"/>
      <c r="BD122" s="312"/>
      <c r="BE122" s="312"/>
      <c r="BF122" s="312"/>
      <c r="BG122" s="312"/>
      <c r="BH122" s="312"/>
      <c r="BI122" s="312"/>
      <c r="BJ122" s="312"/>
      <c r="BK122" s="312"/>
      <c r="BL122" s="312"/>
      <c r="BM122" s="312"/>
      <c r="BN122" s="312"/>
      <c r="BO122" s="312"/>
    </row>
    <row r="123" spans="1:67" s="117" customFormat="1" ht="12.75" x14ac:dyDescent="0.2">
      <c r="A123" s="375"/>
      <c r="B123" s="356"/>
      <c r="C123" s="356"/>
      <c r="D123" s="356"/>
      <c r="E123" s="356"/>
      <c r="F123" s="357"/>
      <c r="G123" s="357"/>
      <c r="H123" s="357"/>
      <c r="I123" s="357"/>
      <c r="J123" s="357"/>
      <c r="K123" s="357"/>
      <c r="L123" s="357"/>
      <c r="M123" s="357"/>
      <c r="N123" s="357"/>
      <c r="O123" s="357"/>
      <c r="P123" s="357"/>
      <c r="Q123" s="357"/>
      <c r="R123" s="358">
        <f t="shared" si="1"/>
        <v>0</v>
      </c>
      <c r="S123" s="356"/>
      <c r="T123" s="356"/>
      <c r="U123" s="356"/>
      <c r="V123" s="356"/>
      <c r="W123" s="376"/>
      <c r="X123" s="305" t="s">
        <v>1227</v>
      </c>
      <c r="Y123" s="305" t="s">
        <v>1093</v>
      </c>
      <c r="Z123" s="304">
        <v>20</v>
      </c>
      <c r="AA123" s="306">
        <v>125</v>
      </c>
      <c r="AB123" s="307" t="e">
        <f>#REF!*#REF!</f>
        <v>#REF!</v>
      </c>
      <c r="AC123" s="308" t="s">
        <v>1228</v>
      </c>
      <c r="AD123" s="305" t="s">
        <v>35</v>
      </c>
      <c r="AE123" s="317"/>
      <c r="AF123" s="317"/>
      <c r="AG123" s="312"/>
      <c r="AH123" s="312"/>
      <c r="AI123" s="312"/>
      <c r="AJ123" s="312"/>
      <c r="AK123" s="312"/>
      <c r="AL123" s="312"/>
      <c r="AM123" s="312"/>
      <c r="AN123" s="312"/>
      <c r="AO123" s="312"/>
      <c r="AP123" s="312"/>
      <c r="AQ123" s="312"/>
      <c r="AR123" s="312"/>
      <c r="AS123" s="312"/>
      <c r="AT123" s="312"/>
      <c r="AU123" s="312"/>
      <c r="AV123" s="312"/>
      <c r="AW123" s="312"/>
      <c r="AX123" s="312"/>
      <c r="AY123" s="312"/>
      <c r="AZ123" s="312"/>
      <c r="BA123" s="312"/>
      <c r="BB123" s="312"/>
      <c r="BC123" s="312"/>
      <c r="BD123" s="312"/>
      <c r="BE123" s="312"/>
      <c r="BF123" s="312"/>
      <c r="BG123" s="312"/>
      <c r="BH123" s="312"/>
      <c r="BI123" s="312"/>
      <c r="BJ123" s="312"/>
      <c r="BK123" s="312"/>
      <c r="BL123" s="312"/>
      <c r="BM123" s="312"/>
      <c r="BN123" s="312"/>
      <c r="BO123" s="312"/>
    </row>
    <row r="124" spans="1:67" s="117" customFormat="1" ht="12.75" x14ac:dyDescent="0.2">
      <c r="A124" s="375"/>
      <c r="B124" s="356"/>
      <c r="C124" s="359"/>
      <c r="D124" s="359"/>
      <c r="E124" s="359"/>
      <c r="F124" s="360"/>
      <c r="G124" s="360"/>
      <c r="H124" s="360"/>
      <c r="I124" s="360"/>
      <c r="J124" s="360"/>
      <c r="K124" s="360"/>
      <c r="L124" s="360"/>
      <c r="M124" s="360"/>
      <c r="N124" s="360"/>
      <c r="O124" s="360"/>
      <c r="P124" s="360"/>
      <c r="Q124" s="360"/>
      <c r="R124" s="358">
        <f t="shared" si="1"/>
        <v>0</v>
      </c>
      <c r="S124" s="356"/>
      <c r="T124" s="356"/>
      <c r="U124" s="356"/>
      <c r="V124" s="359"/>
      <c r="W124" s="377"/>
      <c r="X124" s="305" t="s">
        <v>1225</v>
      </c>
      <c r="Y124" s="305" t="s">
        <v>1093</v>
      </c>
      <c r="Z124" s="304">
        <v>3</v>
      </c>
      <c r="AA124" s="306">
        <v>0.47</v>
      </c>
      <c r="AB124" s="307" t="e">
        <f>#REF!*#REF!</f>
        <v>#REF!</v>
      </c>
      <c r="AC124" s="308" t="s">
        <v>801</v>
      </c>
      <c r="AD124" s="305" t="s">
        <v>35</v>
      </c>
      <c r="AE124" s="317"/>
      <c r="AF124" s="317"/>
      <c r="AG124" s="312"/>
      <c r="AH124" s="312"/>
      <c r="AI124" s="312"/>
      <c r="AJ124" s="312"/>
      <c r="AK124" s="312"/>
      <c r="AL124" s="312"/>
      <c r="AM124" s="312"/>
      <c r="AN124" s="312"/>
      <c r="AO124" s="312"/>
      <c r="AP124" s="312"/>
      <c r="AQ124" s="312"/>
      <c r="AR124" s="312"/>
      <c r="AS124" s="312"/>
      <c r="AT124" s="312"/>
      <c r="AU124" s="312"/>
      <c r="AV124" s="312"/>
      <c r="AW124" s="312"/>
      <c r="AX124" s="312"/>
      <c r="AY124" s="312"/>
      <c r="AZ124" s="312"/>
      <c r="BA124" s="312"/>
      <c r="BB124" s="312"/>
      <c r="BC124" s="312"/>
      <c r="BD124" s="312"/>
      <c r="BE124" s="312"/>
      <c r="BF124" s="312"/>
      <c r="BG124" s="312"/>
      <c r="BH124" s="312"/>
      <c r="BI124" s="312"/>
      <c r="BJ124" s="312"/>
      <c r="BK124" s="312"/>
      <c r="BL124" s="312"/>
      <c r="BM124" s="312"/>
      <c r="BN124" s="312"/>
      <c r="BO124" s="312"/>
    </row>
    <row r="125" spans="1:67" s="117" customFormat="1" ht="12.75" x14ac:dyDescent="0.2">
      <c r="A125" s="375"/>
      <c r="B125" s="356"/>
      <c r="C125" s="356"/>
      <c r="D125" s="356"/>
      <c r="E125" s="356"/>
      <c r="F125" s="357"/>
      <c r="G125" s="357"/>
      <c r="H125" s="357"/>
      <c r="I125" s="357"/>
      <c r="J125" s="357"/>
      <c r="K125" s="357"/>
      <c r="L125" s="357"/>
      <c r="M125" s="357"/>
      <c r="N125" s="357"/>
      <c r="O125" s="357"/>
      <c r="P125" s="357"/>
      <c r="Q125" s="357"/>
      <c r="R125" s="358">
        <f t="shared" si="1"/>
        <v>0</v>
      </c>
      <c r="S125" s="356"/>
      <c r="T125" s="356"/>
      <c r="U125" s="356"/>
      <c r="V125" s="356"/>
      <c r="W125" s="376"/>
      <c r="X125" s="305" t="s">
        <v>1225</v>
      </c>
      <c r="Y125" s="305" t="s">
        <v>1093</v>
      </c>
      <c r="Z125" s="304">
        <v>12</v>
      </c>
      <c r="AA125" s="306">
        <v>0.47</v>
      </c>
      <c r="AB125" s="307" t="e">
        <f>#REF!*#REF!</f>
        <v>#REF!</v>
      </c>
      <c r="AC125" s="308" t="s">
        <v>801</v>
      </c>
      <c r="AD125" s="305" t="s">
        <v>35</v>
      </c>
      <c r="AE125" s="317"/>
      <c r="AF125" s="317"/>
      <c r="AG125" s="312"/>
      <c r="AH125" s="312"/>
      <c r="AI125" s="312"/>
      <c r="AJ125" s="312"/>
      <c r="AK125" s="312"/>
      <c r="AL125" s="312"/>
      <c r="AM125" s="312"/>
      <c r="AN125" s="312"/>
      <c r="AO125" s="312"/>
      <c r="AP125" s="312"/>
      <c r="AQ125" s="312"/>
      <c r="AR125" s="312"/>
      <c r="AS125" s="312"/>
      <c r="AT125" s="312"/>
      <c r="AU125" s="312"/>
      <c r="AV125" s="312"/>
      <c r="AW125" s="312"/>
      <c r="AX125" s="312"/>
      <c r="AY125" s="312"/>
      <c r="AZ125" s="312"/>
      <c r="BA125" s="312"/>
      <c r="BB125" s="312"/>
      <c r="BC125" s="312"/>
      <c r="BD125" s="312"/>
      <c r="BE125" s="312"/>
      <c r="BF125" s="312"/>
      <c r="BG125" s="312"/>
      <c r="BH125" s="312"/>
      <c r="BI125" s="312"/>
      <c r="BJ125" s="312"/>
      <c r="BK125" s="312"/>
      <c r="BL125" s="312"/>
      <c r="BM125" s="312"/>
      <c r="BN125" s="312"/>
      <c r="BO125" s="312"/>
    </row>
    <row r="126" spans="1:67" s="117" customFormat="1" ht="12.75" x14ac:dyDescent="0.2">
      <c r="A126" s="375"/>
      <c r="B126" s="356"/>
      <c r="C126" s="359"/>
      <c r="D126" s="359"/>
      <c r="E126" s="359"/>
      <c r="F126" s="360"/>
      <c r="G126" s="360"/>
      <c r="H126" s="360"/>
      <c r="I126" s="360"/>
      <c r="J126" s="360"/>
      <c r="K126" s="360"/>
      <c r="L126" s="360"/>
      <c r="M126" s="360"/>
      <c r="N126" s="360"/>
      <c r="O126" s="360"/>
      <c r="P126" s="360"/>
      <c r="Q126" s="360"/>
      <c r="R126" s="358">
        <f t="shared" si="1"/>
        <v>0</v>
      </c>
      <c r="S126" s="356"/>
      <c r="T126" s="356"/>
      <c r="U126" s="356"/>
      <c r="V126" s="359"/>
      <c r="W126" s="377"/>
      <c r="X126" s="305" t="s">
        <v>1226</v>
      </c>
      <c r="Y126" s="305" t="s">
        <v>1093</v>
      </c>
      <c r="Z126" s="304">
        <v>3</v>
      </c>
      <c r="AA126" s="306">
        <v>10</v>
      </c>
      <c r="AB126" s="307" t="e">
        <f>#REF!*#REF!</f>
        <v>#REF!</v>
      </c>
      <c r="AC126" s="308" t="s">
        <v>1229</v>
      </c>
      <c r="AD126" s="305" t="s">
        <v>35</v>
      </c>
      <c r="AE126" s="317"/>
      <c r="AF126" s="317"/>
      <c r="AG126" s="312"/>
      <c r="AH126" s="312"/>
      <c r="AI126" s="312"/>
      <c r="AJ126" s="312"/>
      <c r="AK126" s="312"/>
      <c r="AL126" s="312"/>
      <c r="AM126" s="312"/>
      <c r="AN126" s="312"/>
      <c r="AO126" s="312"/>
      <c r="AP126" s="312"/>
      <c r="AQ126" s="312"/>
      <c r="AR126" s="312"/>
      <c r="AS126" s="312"/>
      <c r="AT126" s="312"/>
      <c r="AU126" s="312"/>
      <c r="AV126" s="312"/>
      <c r="AW126" s="312"/>
      <c r="AX126" s="312"/>
      <c r="AY126" s="312"/>
      <c r="AZ126" s="312"/>
      <c r="BA126" s="312"/>
      <c r="BB126" s="312"/>
      <c r="BC126" s="312"/>
      <c r="BD126" s="312"/>
      <c r="BE126" s="312"/>
      <c r="BF126" s="312"/>
      <c r="BG126" s="312"/>
      <c r="BH126" s="312"/>
      <c r="BI126" s="312"/>
      <c r="BJ126" s="312"/>
      <c r="BK126" s="312"/>
      <c r="BL126" s="312"/>
      <c r="BM126" s="312"/>
      <c r="BN126" s="312"/>
      <c r="BO126" s="312"/>
    </row>
    <row r="127" spans="1:67" s="117" customFormat="1" ht="12.75" x14ac:dyDescent="0.2">
      <c r="A127" s="375"/>
      <c r="B127" s="356"/>
      <c r="C127" s="356"/>
      <c r="D127" s="356"/>
      <c r="E127" s="356"/>
      <c r="F127" s="357"/>
      <c r="G127" s="357"/>
      <c r="H127" s="357"/>
      <c r="I127" s="357"/>
      <c r="J127" s="357"/>
      <c r="K127" s="357"/>
      <c r="L127" s="357"/>
      <c r="M127" s="357"/>
      <c r="N127" s="357"/>
      <c r="O127" s="357"/>
      <c r="P127" s="357"/>
      <c r="Q127" s="357"/>
      <c r="R127" s="358">
        <f t="shared" si="1"/>
        <v>0</v>
      </c>
      <c r="S127" s="356"/>
      <c r="T127" s="356"/>
      <c r="U127" s="356"/>
      <c r="V127" s="356"/>
      <c r="W127" s="376"/>
      <c r="X127" s="305" t="s">
        <v>1227</v>
      </c>
      <c r="Y127" s="305" t="s">
        <v>1093</v>
      </c>
      <c r="Z127" s="304">
        <v>20</v>
      </c>
      <c r="AA127" s="306">
        <v>125</v>
      </c>
      <c r="AB127" s="307" t="e">
        <f>#REF!*#REF!</f>
        <v>#REF!</v>
      </c>
      <c r="AC127" s="308" t="s">
        <v>1228</v>
      </c>
      <c r="AD127" s="305" t="s">
        <v>35</v>
      </c>
      <c r="AE127" s="317"/>
      <c r="AF127" s="317"/>
      <c r="AG127" s="312"/>
      <c r="AH127" s="312"/>
      <c r="AI127" s="312"/>
      <c r="AJ127" s="312"/>
      <c r="AK127" s="312"/>
      <c r="AL127" s="312"/>
      <c r="AM127" s="312"/>
      <c r="AN127" s="312"/>
      <c r="AO127" s="312"/>
      <c r="AP127" s="312"/>
      <c r="AQ127" s="312"/>
      <c r="AR127" s="312"/>
      <c r="AS127" s="312"/>
      <c r="AT127" s="312"/>
      <c r="AU127" s="312"/>
      <c r="AV127" s="312"/>
      <c r="AW127" s="312"/>
      <c r="AX127" s="312"/>
      <c r="AY127" s="312"/>
      <c r="AZ127" s="312"/>
      <c r="BA127" s="312"/>
      <c r="BB127" s="312"/>
      <c r="BC127" s="312"/>
      <c r="BD127" s="312"/>
      <c r="BE127" s="312"/>
      <c r="BF127" s="312"/>
      <c r="BG127" s="312"/>
      <c r="BH127" s="312"/>
      <c r="BI127" s="312"/>
      <c r="BJ127" s="312"/>
      <c r="BK127" s="312"/>
      <c r="BL127" s="312"/>
      <c r="BM127" s="312"/>
      <c r="BN127" s="312"/>
      <c r="BO127" s="312"/>
    </row>
    <row r="128" spans="1:67" s="117" customFormat="1" x14ac:dyDescent="0.25">
      <c r="A128" s="378"/>
      <c r="B128" s="356"/>
      <c r="C128" s="379"/>
      <c r="D128" s="379"/>
      <c r="E128" s="380"/>
      <c r="F128" s="381">
        <f t="shared" ref="F128:R128" si="2">SUM(F9:F127)</f>
        <v>20</v>
      </c>
      <c r="G128" s="381">
        <f t="shared" si="2"/>
        <v>19</v>
      </c>
      <c r="H128" s="381">
        <f t="shared" si="2"/>
        <v>54</v>
      </c>
      <c r="I128" s="381">
        <f t="shared" si="2"/>
        <v>27</v>
      </c>
      <c r="J128" s="381">
        <f t="shared" si="2"/>
        <v>35</v>
      </c>
      <c r="K128" s="381">
        <f t="shared" si="2"/>
        <v>60</v>
      </c>
      <c r="L128" s="381">
        <f t="shared" si="2"/>
        <v>34</v>
      </c>
      <c r="M128" s="381">
        <f t="shared" si="2"/>
        <v>29</v>
      </c>
      <c r="N128" s="381">
        <f t="shared" si="2"/>
        <v>57</v>
      </c>
      <c r="O128" s="381">
        <f t="shared" si="2"/>
        <v>32</v>
      </c>
      <c r="P128" s="381">
        <f t="shared" si="2"/>
        <v>32</v>
      </c>
      <c r="Q128" s="381">
        <f t="shared" si="2"/>
        <v>48</v>
      </c>
      <c r="R128" s="381">
        <f t="shared" si="2"/>
        <v>447</v>
      </c>
      <c r="S128" s="356"/>
      <c r="T128" s="356"/>
      <c r="U128" s="356"/>
      <c r="V128" s="382"/>
      <c r="W128" s="379"/>
      <c r="X128" s="305" t="s">
        <v>1225</v>
      </c>
      <c r="Y128" s="305" t="s">
        <v>1093</v>
      </c>
      <c r="Z128" s="304">
        <v>2</v>
      </c>
      <c r="AA128" s="306">
        <v>0.47</v>
      </c>
      <c r="AB128" s="307" t="e">
        <f>#REF!*#REF!</f>
        <v>#REF!</v>
      </c>
      <c r="AC128" s="308" t="s">
        <v>801</v>
      </c>
      <c r="AD128" s="305" t="s">
        <v>35</v>
      </c>
      <c r="AE128" s="317"/>
      <c r="AF128" s="317"/>
      <c r="AG128" s="312"/>
      <c r="AH128" s="312"/>
      <c r="AI128" s="312"/>
      <c r="AJ128" s="312"/>
      <c r="AK128" s="312"/>
      <c r="AL128" s="312"/>
      <c r="AM128" s="312"/>
      <c r="AN128" s="312"/>
      <c r="AO128" s="312"/>
      <c r="AP128" s="312"/>
      <c r="AQ128" s="312"/>
      <c r="AR128" s="312"/>
      <c r="AS128" s="312"/>
      <c r="AT128" s="312"/>
      <c r="AU128" s="312"/>
      <c r="AV128" s="312"/>
      <c r="AW128" s="312"/>
      <c r="AX128" s="312"/>
      <c r="AY128" s="312"/>
      <c r="AZ128" s="312"/>
      <c r="BA128" s="312"/>
      <c r="BB128" s="312"/>
      <c r="BC128" s="312"/>
      <c r="BD128" s="312"/>
      <c r="BE128" s="312"/>
      <c r="BF128" s="312"/>
      <c r="BG128" s="312"/>
      <c r="BH128" s="312"/>
      <c r="BI128" s="312"/>
      <c r="BJ128" s="312"/>
      <c r="BK128" s="312"/>
      <c r="BL128" s="312"/>
      <c r="BM128" s="312"/>
      <c r="BN128" s="312"/>
      <c r="BO128" s="312"/>
    </row>
    <row r="129" spans="12:67" s="296" customFormat="1" x14ac:dyDescent="0.25">
      <c r="L129" s="295"/>
      <c r="M129" s="291"/>
      <c r="N129" s="292"/>
      <c r="O129" s="292"/>
      <c r="P129" s="292"/>
      <c r="Q129" s="320"/>
      <c r="R129" s="292"/>
      <c r="S129" s="292"/>
      <c r="T129" s="292"/>
      <c r="U129" s="292"/>
      <c r="X129" s="310"/>
      <c r="Y129" s="292"/>
      <c r="Z129" s="292"/>
      <c r="AA129" s="292"/>
      <c r="AB129" s="292"/>
      <c r="AC129" s="292"/>
      <c r="AD129" s="292"/>
      <c r="AE129" s="292"/>
      <c r="AF129" s="292"/>
      <c r="AG129" s="310"/>
      <c r="AH129" s="310"/>
      <c r="AI129" s="310"/>
      <c r="AJ129" s="310"/>
      <c r="AK129" s="310"/>
      <c r="AL129" s="310"/>
      <c r="AM129" s="310"/>
      <c r="AN129" s="310"/>
      <c r="AO129" s="310"/>
      <c r="AP129" s="310"/>
      <c r="AQ129" s="310"/>
      <c r="AR129" s="310"/>
      <c r="AS129" s="310"/>
      <c r="AT129" s="310"/>
      <c r="AU129" s="310"/>
      <c r="AV129" s="310"/>
      <c r="AW129" s="310"/>
      <c r="AX129" s="310"/>
      <c r="AY129" s="310"/>
      <c r="AZ129" s="310"/>
      <c r="BA129" s="310"/>
      <c r="BB129" s="310"/>
      <c r="BC129" s="310"/>
      <c r="BD129" s="310"/>
      <c r="BE129" s="310"/>
      <c r="BF129" s="310"/>
      <c r="BG129" s="310"/>
      <c r="BH129" s="310"/>
      <c r="BI129" s="310"/>
      <c r="BJ129" s="310"/>
      <c r="BK129" s="310"/>
      <c r="BL129" s="310"/>
      <c r="BM129" s="310"/>
      <c r="BN129" s="310"/>
      <c r="BO129" s="310"/>
    </row>
    <row r="130" spans="12:67" s="296" customFormat="1" x14ac:dyDescent="0.25">
      <c r="L130" s="295"/>
      <c r="M130" s="291"/>
      <c r="N130" s="292"/>
      <c r="O130" s="292"/>
      <c r="P130" s="292"/>
      <c r="Q130" s="320"/>
      <c r="R130" s="292"/>
      <c r="S130" s="292"/>
      <c r="T130" s="292"/>
      <c r="U130" s="292"/>
      <c r="X130" s="310"/>
      <c r="Y130" s="292"/>
      <c r="Z130" s="292"/>
      <c r="AA130" s="292"/>
      <c r="AB130" s="292"/>
      <c r="AC130" s="292"/>
      <c r="AD130" s="292"/>
      <c r="AE130" s="292"/>
      <c r="AF130" s="292"/>
      <c r="AG130" s="310"/>
      <c r="AH130" s="310"/>
      <c r="AI130" s="310"/>
      <c r="AJ130" s="310"/>
      <c r="AK130" s="310"/>
      <c r="AL130" s="310"/>
      <c r="AM130" s="310"/>
      <c r="AN130" s="310"/>
      <c r="AO130" s="310"/>
      <c r="AP130" s="310"/>
      <c r="AQ130" s="310"/>
      <c r="AR130" s="310"/>
      <c r="AS130" s="310"/>
      <c r="AT130" s="310"/>
      <c r="AU130" s="310"/>
      <c r="AV130" s="310"/>
      <c r="AW130" s="310"/>
      <c r="AX130" s="310"/>
      <c r="AY130" s="310"/>
      <c r="AZ130" s="310"/>
      <c r="BA130" s="310"/>
      <c r="BB130" s="310"/>
      <c r="BC130" s="310"/>
      <c r="BD130" s="310"/>
      <c r="BE130" s="310"/>
      <c r="BF130" s="310"/>
      <c r="BG130" s="310"/>
      <c r="BH130" s="310"/>
      <c r="BI130" s="310"/>
      <c r="BJ130" s="310"/>
      <c r="BK130" s="310"/>
      <c r="BL130" s="310"/>
      <c r="BM130" s="310"/>
      <c r="BN130" s="310"/>
      <c r="BO130" s="310"/>
    </row>
    <row r="131" spans="12:67" s="296" customFormat="1" x14ac:dyDescent="0.25">
      <c r="L131" s="295"/>
      <c r="M131" s="291"/>
      <c r="N131" s="292"/>
      <c r="O131" s="292"/>
      <c r="P131" s="292"/>
      <c r="Q131" s="320"/>
      <c r="R131" s="292"/>
      <c r="S131" s="292"/>
      <c r="T131" s="292"/>
      <c r="U131" s="292"/>
      <c r="X131" s="310"/>
      <c r="Y131" s="292"/>
      <c r="Z131" s="292"/>
      <c r="AA131" s="292"/>
      <c r="AB131" s="292"/>
      <c r="AC131" s="292"/>
      <c r="AD131" s="292"/>
      <c r="AE131" s="292"/>
      <c r="AF131" s="292"/>
      <c r="AG131" s="310"/>
      <c r="AH131" s="310"/>
      <c r="AI131" s="310"/>
      <c r="AJ131" s="310"/>
      <c r="AK131" s="310"/>
      <c r="AL131" s="310"/>
      <c r="AM131" s="310"/>
      <c r="AN131" s="310"/>
      <c r="AO131" s="310"/>
      <c r="AP131" s="310"/>
      <c r="AQ131" s="310"/>
      <c r="AR131" s="310"/>
      <c r="AS131" s="310"/>
      <c r="AT131" s="310"/>
      <c r="AU131" s="310"/>
      <c r="AV131" s="310"/>
      <c r="AW131" s="310"/>
      <c r="AX131" s="310"/>
      <c r="AY131" s="310"/>
      <c r="AZ131" s="310"/>
      <c r="BA131" s="310"/>
      <c r="BB131" s="310"/>
      <c r="BC131" s="310"/>
      <c r="BD131" s="310"/>
      <c r="BE131" s="310"/>
      <c r="BF131" s="310"/>
      <c r="BG131" s="310"/>
      <c r="BH131" s="310"/>
      <c r="BI131" s="310"/>
      <c r="BJ131" s="310"/>
      <c r="BK131" s="310"/>
      <c r="BL131" s="310"/>
      <c r="BM131" s="310"/>
      <c r="BN131" s="310"/>
      <c r="BO131" s="310"/>
    </row>
    <row r="132" spans="12:67" s="296" customFormat="1" x14ac:dyDescent="0.25">
      <c r="L132" s="295"/>
      <c r="M132" s="291"/>
      <c r="N132" s="292"/>
      <c r="O132" s="292"/>
      <c r="P132" s="292"/>
      <c r="Q132" s="320"/>
      <c r="R132" s="292"/>
      <c r="S132" s="292"/>
      <c r="T132" s="292"/>
      <c r="U132" s="292"/>
      <c r="X132" s="310"/>
      <c r="Y132" s="292"/>
      <c r="Z132" s="292"/>
      <c r="AA132" s="292"/>
      <c r="AB132" s="292"/>
      <c r="AC132" s="292"/>
      <c r="AD132" s="292"/>
      <c r="AE132" s="292"/>
      <c r="AF132" s="292"/>
      <c r="AG132" s="310"/>
      <c r="AH132" s="310"/>
      <c r="AI132" s="310"/>
      <c r="AJ132" s="310"/>
      <c r="AK132" s="310"/>
      <c r="AL132" s="310"/>
      <c r="AM132" s="310"/>
      <c r="AN132" s="310"/>
      <c r="AO132" s="310"/>
      <c r="AP132" s="310"/>
      <c r="AQ132" s="310"/>
      <c r="AR132" s="310"/>
      <c r="AS132" s="310"/>
      <c r="AT132" s="310"/>
      <c r="AU132" s="310"/>
      <c r="AV132" s="310"/>
      <c r="AW132" s="310"/>
      <c r="AX132" s="310"/>
      <c r="AY132" s="310"/>
      <c r="AZ132" s="310"/>
      <c r="BA132" s="310"/>
      <c r="BB132" s="310"/>
      <c r="BC132" s="310"/>
      <c r="BD132" s="310"/>
      <c r="BE132" s="310"/>
      <c r="BF132" s="310"/>
      <c r="BG132" s="310"/>
      <c r="BH132" s="310"/>
      <c r="BI132" s="310"/>
      <c r="BJ132" s="310"/>
      <c r="BK132" s="310"/>
      <c r="BL132" s="310"/>
      <c r="BM132" s="310"/>
      <c r="BN132" s="310"/>
      <c r="BO132" s="310"/>
    </row>
    <row r="133" spans="12:67" s="296" customFormat="1" x14ac:dyDescent="0.25">
      <c r="L133" s="295"/>
      <c r="M133" s="291"/>
      <c r="N133" s="292"/>
      <c r="O133" s="292"/>
      <c r="P133" s="292"/>
      <c r="Q133" s="320"/>
      <c r="R133" s="292"/>
      <c r="S133" s="292"/>
      <c r="T133" s="292"/>
      <c r="U133" s="292"/>
      <c r="X133" s="310"/>
      <c r="Y133" s="292"/>
      <c r="Z133" s="292"/>
      <c r="AA133" s="292"/>
      <c r="AB133" s="292"/>
      <c r="AC133" s="292"/>
      <c r="AD133" s="292"/>
      <c r="AE133" s="292"/>
      <c r="AF133" s="292"/>
      <c r="AG133" s="310"/>
      <c r="AH133" s="310"/>
      <c r="AI133" s="310"/>
      <c r="AJ133" s="310"/>
      <c r="AK133" s="310"/>
      <c r="AL133" s="310"/>
      <c r="AM133" s="310"/>
      <c r="AN133" s="310"/>
      <c r="AO133" s="310"/>
      <c r="AP133" s="310"/>
      <c r="AQ133" s="310"/>
      <c r="AR133" s="310"/>
      <c r="AS133" s="310"/>
      <c r="AT133" s="310"/>
      <c r="AU133" s="310"/>
      <c r="AV133" s="310"/>
      <c r="AW133" s="310"/>
      <c r="AX133" s="310"/>
      <c r="AY133" s="310"/>
      <c r="AZ133" s="310"/>
      <c r="BA133" s="310"/>
      <c r="BB133" s="310"/>
      <c r="BC133" s="310"/>
      <c r="BD133" s="310"/>
      <c r="BE133" s="310"/>
      <c r="BF133" s="310"/>
      <c r="BG133" s="310"/>
      <c r="BH133" s="310"/>
      <c r="BI133" s="310"/>
      <c r="BJ133" s="310"/>
      <c r="BK133" s="310"/>
      <c r="BL133" s="310"/>
      <c r="BM133" s="310"/>
      <c r="BN133" s="310"/>
      <c r="BO133" s="310"/>
    </row>
    <row r="134" spans="12:67" s="296" customFormat="1" x14ac:dyDescent="0.25">
      <c r="L134" s="295"/>
      <c r="M134" s="291"/>
      <c r="N134" s="292"/>
      <c r="O134" s="292"/>
      <c r="P134" s="292"/>
      <c r="Q134" s="320"/>
      <c r="R134" s="292"/>
      <c r="S134" s="292"/>
      <c r="T134" s="292"/>
      <c r="U134" s="292"/>
      <c r="X134" s="310"/>
      <c r="Y134" s="292"/>
      <c r="Z134" s="292"/>
      <c r="AA134" s="292"/>
      <c r="AB134" s="292"/>
      <c r="AC134" s="292"/>
      <c r="AD134" s="292"/>
      <c r="AE134" s="292"/>
      <c r="AF134" s="292"/>
      <c r="AG134" s="310"/>
      <c r="AH134" s="310"/>
      <c r="AI134" s="310"/>
      <c r="AJ134" s="310"/>
      <c r="AK134" s="310"/>
      <c r="AL134" s="310"/>
      <c r="AM134" s="310"/>
      <c r="AN134" s="310"/>
      <c r="AO134" s="310"/>
      <c r="AP134" s="310"/>
      <c r="AQ134" s="310"/>
      <c r="AR134" s="310"/>
      <c r="AS134" s="310"/>
      <c r="AT134" s="310"/>
      <c r="AU134" s="310"/>
      <c r="AV134" s="310"/>
      <c r="AW134" s="310"/>
      <c r="AX134" s="310"/>
      <c r="AY134" s="310"/>
      <c r="AZ134" s="310"/>
      <c r="BA134" s="310"/>
      <c r="BB134" s="310"/>
      <c r="BC134" s="310"/>
      <c r="BD134" s="310"/>
      <c r="BE134" s="310"/>
      <c r="BF134" s="310"/>
      <c r="BG134" s="310"/>
      <c r="BH134" s="310"/>
      <c r="BI134" s="310"/>
      <c r="BJ134" s="310"/>
      <c r="BK134" s="310"/>
      <c r="BL134" s="310"/>
      <c r="BM134" s="310"/>
      <c r="BN134" s="310"/>
      <c r="BO134" s="310"/>
    </row>
    <row r="135" spans="12:67" s="296" customFormat="1" x14ac:dyDescent="0.25">
      <c r="L135" s="295"/>
      <c r="M135" s="291"/>
      <c r="N135" s="292"/>
      <c r="O135" s="292"/>
      <c r="P135" s="292"/>
      <c r="Q135" s="320"/>
      <c r="R135" s="292"/>
      <c r="S135" s="292"/>
      <c r="T135" s="292"/>
      <c r="U135" s="292"/>
      <c r="X135" s="310"/>
      <c r="Y135" s="292"/>
      <c r="Z135" s="292"/>
      <c r="AA135" s="292"/>
      <c r="AB135" s="292"/>
      <c r="AC135" s="292"/>
      <c r="AD135" s="292"/>
      <c r="AE135" s="292"/>
      <c r="AF135" s="292"/>
      <c r="AG135" s="310"/>
      <c r="AH135" s="310"/>
      <c r="AI135" s="310"/>
      <c r="AJ135" s="310"/>
      <c r="AK135" s="310"/>
      <c r="AL135" s="310"/>
      <c r="AM135" s="310"/>
      <c r="AN135" s="310"/>
      <c r="AO135" s="310"/>
      <c r="AP135" s="310"/>
      <c r="AQ135" s="310"/>
      <c r="AR135" s="310"/>
      <c r="AS135" s="310"/>
      <c r="AT135" s="310"/>
      <c r="AU135" s="310"/>
      <c r="AV135" s="310"/>
      <c r="AW135" s="310"/>
      <c r="AX135" s="310"/>
      <c r="AY135" s="310"/>
      <c r="AZ135" s="310"/>
      <c r="BA135" s="310"/>
      <c r="BB135" s="310"/>
      <c r="BC135" s="310"/>
      <c r="BD135" s="310"/>
      <c r="BE135" s="310"/>
      <c r="BF135" s="310"/>
      <c r="BG135" s="310"/>
      <c r="BH135" s="310"/>
      <c r="BI135" s="310"/>
      <c r="BJ135" s="310"/>
      <c r="BK135" s="310"/>
      <c r="BL135" s="310"/>
      <c r="BM135" s="310"/>
      <c r="BN135" s="310"/>
      <c r="BO135" s="310"/>
    </row>
    <row r="136" spans="12:67" s="296" customFormat="1" x14ac:dyDescent="0.25">
      <c r="L136" s="295"/>
      <c r="M136" s="291"/>
      <c r="N136" s="292"/>
      <c r="O136" s="292"/>
      <c r="P136" s="292"/>
      <c r="Q136" s="320"/>
      <c r="R136" s="292"/>
      <c r="S136" s="292"/>
      <c r="T136" s="292"/>
      <c r="U136" s="292"/>
      <c r="X136" s="310"/>
      <c r="Y136" s="292"/>
      <c r="Z136" s="292"/>
      <c r="AA136" s="292"/>
      <c r="AB136" s="292"/>
      <c r="AC136" s="292"/>
      <c r="AD136" s="292"/>
      <c r="AE136" s="292"/>
      <c r="AF136" s="292"/>
      <c r="AG136" s="310"/>
      <c r="AH136" s="310"/>
      <c r="AI136" s="310"/>
      <c r="AJ136" s="310"/>
      <c r="AK136" s="310"/>
      <c r="AL136" s="310"/>
      <c r="AM136" s="310"/>
      <c r="AN136" s="310"/>
      <c r="AO136" s="310"/>
      <c r="AP136" s="310"/>
      <c r="AQ136" s="310"/>
      <c r="AR136" s="310"/>
      <c r="AS136" s="310"/>
      <c r="AT136" s="310"/>
      <c r="AU136" s="310"/>
      <c r="AV136" s="310"/>
      <c r="AW136" s="310"/>
      <c r="AX136" s="310"/>
      <c r="AY136" s="310"/>
      <c r="AZ136" s="310"/>
      <c r="BA136" s="310"/>
      <c r="BB136" s="310"/>
      <c r="BC136" s="310"/>
      <c r="BD136" s="310"/>
      <c r="BE136" s="310"/>
      <c r="BF136" s="310"/>
      <c r="BG136" s="310"/>
      <c r="BH136" s="310"/>
      <c r="BI136" s="310"/>
      <c r="BJ136" s="310"/>
      <c r="BK136" s="310"/>
      <c r="BL136" s="310"/>
      <c r="BM136" s="310"/>
      <c r="BN136" s="310"/>
      <c r="BO136" s="310"/>
    </row>
    <row r="137" spans="12:67" s="296" customFormat="1" x14ac:dyDescent="0.25">
      <c r="L137" s="295"/>
      <c r="M137" s="291"/>
      <c r="N137" s="292"/>
      <c r="O137" s="292"/>
      <c r="P137" s="292"/>
      <c r="Q137" s="320"/>
      <c r="R137" s="292"/>
      <c r="S137" s="292"/>
      <c r="T137" s="292"/>
      <c r="U137" s="292"/>
      <c r="X137" s="310"/>
      <c r="Y137" s="292"/>
      <c r="Z137" s="292"/>
      <c r="AA137" s="292"/>
      <c r="AB137" s="292"/>
      <c r="AC137" s="292"/>
      <c r="AD137" s="292"/>
      <c r="AE137" s="292"/>
      <c r="AF137" s="292"/>
      <c r="AG137" s="310"/>
      <c r="AH137" s="310"/>
      <c r="AI137" s="310"/>
      <c r="AJ137" s="310"/>
      <c r="AK137" s="310"/>
      <c r="AL137" s="310"/>
      <c r="AM137" s="310"/>
      <c r="AN137" s="310"/>
      <c r="AO137" s="310"/>
      <c r="AP137" s="310"/>
      <c r="AQ137" s="310"/>
      <c r="AR137" s="310"/>
      <c r="AS137" s="310"/>
      <c r="AT137" s="310"/>
      <c r="AU137" s="310"/>
      <c r="AV137" s="310"/>
      <c r="AW137" s="310"/>
      <c r="AX137" s="310"/>
      <c r="AY137" s="310"/>
      <c r="AZ137" s="310"/>
      <c r="BA137" s="310"/>
      <c r="BB137" s="310"/>
      <c r="BC137" s="310"/>
      <c r="BD137" s="310"/>
      <c r="BE137" s="310"/>
      <c r="BF137" s="310"/>
      <c r="BG137" s="310"/>
      <c r="BH137" s="310"/>
      <c r="BI137" s="310"/>
      <c r="BJ137" s="310"/>
      <c r="BK137" s="310"/>
      <c r="BL137" s="310"/>
      <c r="BM137" s="310"/>
      <c r="BN137" s="310"/>
      <c r="BO137" s="310"/>
    </row>
    <row r="138" spans="12:67" s="296" customFormat="1" x14ac:dyDescent="0.25">
      <c r="L138" s="295"/>
      <c r="M138" s="291"/>
      <c r="N138" s="292"/>
      <c r="O138" s="292"/>
      <c r="P138" s="292"/>
      <c r="Q138" s="320"/>
      <c r="R138" s="292"/>
      <c r="S138" s="292"/>
      <c r="T138" s="292"/>
      <c r="U138" s="292"/>
      <c r="X138" s="310"/>
      <c r="Y138" s="292"/>
      <c r="Z138" s="292"/>
      <c r="AA138" s="292"/>
      <c r="AB138" s="292"/>
      <c r="AC138" s="292"/>
      <c r="AD138" s="292"/>
      <c r="AE138" s="292"/>
      <c r="AF138" s="292"/>
      <c r="AG138" s="310"/>
      <c r="AH138" s="310"/>
      <c r="AI138" s="310"/>
      <c r="AJ138" s="310"/>
      <c r="AK138" s="310"/>
      <c r="AL138" s="310"/>
      <c r="AM138" s="310"/>
      <c r="AN138" s="310"/>
      <c r="AO138" s="310"/>
      <c r="AP138" s="310"/>
      <c r="AQ138" s="310"/>
      <c r="AR138" s="310"/>
      <c r="AS138" s="310"/>
      <c r="AT138" s="310"/>
      <c r="AU138" s="310"/>
      <c r="AV138" s="310"/>
      <c r="AW138" s="310"/>
      <c r="AX138" s="310"/>
      <c r="AY138" s="310"/>
      <c r="AZ138" s="310"/>
      <c r="BA138" s="310"/>
      <c r="BB138" s="310"/>
      <c r="BC138" s="310"/>
      <c r="BD138" s="310"/>
      <c r="BE138" s="310"/>
      <c r="BF138" s="310"/>
      <c r="BG138" s="310"/>
      <c r="BH138" s="310"/>
      <c r="BI138" s="310"/>
      <c r="BJ138" s="310"/>
      <c r="BK138" s="310"/>
      <c r="BL138" s="310"/>
      <c r="BM138" s="310"/>
      <c r="BN138" s="310"/>
      <c r="BO138" s="310"/>
    </row>
    <row r="139" spans="12:67" s="296" customFormat="1" x14ac:dyDescent="0.25">
      <c r="L139" s="295"/>
      <c r="M139" s="291"/>
      <c r="N139" s="292"/>
      <c r="O139" s="292"/>
      <c r="P139" s="292"/>
      <c r="Q139" s="320"/>
      <c r="R139" s="292"/>
      <c r="S139" s="292"/>
      <c r="T139" s="292"/>
      <c r="U139" s="292"/>
      <c r="X139" s="310"/>
      <c r="Y139" s="292"/>
      <c r="Z139" s="292"/>
      <c r="AA139" s="292"/>
      <c r="AB139" s="292"/>
      <c r="AC139" s="292"/>
      <c r="AD139" s="292"/>
      <c r="AE139" s="292"/>
      <c r="AF139" s="292"/>
      <c r="AG139" s="310"/>
      <c r="AH139" s="310"/>
      <c r="AI139" s="310"/>
      <c r="AJ139" s="310"/>
      <c r="AK139" s="310"/>
      <c r="AL139" s="310"/>
      <c r="AM139" s="310"/>
      <c r="AN139" s="310"/>
      <c r="AO139" s="310"/>
      <c r="AP139" s="310"/>
      <c r="AQ139" s="310"/>
      <c r="AR139" s="310"/>
      <c r="AS139" s="310"/>
      <c r="AT139" s="310"/>
      <c r="AU139" s="310"/>
      <c r="AV139" s="310"/>
      <c r="AW139" s="310"/>
      <c r="AX139" s="310"/>
      <c r="AY139" s="310"/>
      <c r="AZ139" s="310"/>
      <c r="BA139" s="310"/>
      <c r="BB139" s="310"/>
      <c r="BC139" s="310"/>
      <c r="BD139" s="310"/>
      <c r="BE139" s="310"/>
      <c r="BF139" s="310"/>
      <c r="BG139" s="310"/>
      <c r="BH139" s="310"/>
      <c r="BI139" s="310"/>
      <c r="BJ139" s="310"/>
      <c r="BK139" s="310"/>
      <c r="BL139" s="310"/>
      <c r="BM139" s="310"/>
      <c r="BN139" s="310"/>
      <c r="BO139" s="310"/>
    </row>
    <row r="140" spans="12:67" s="296" customFormat="1" x14ac:dyDescent="0.25">
      <c r="L140" s="295"/>
      <c r="M140" s="291"/>
      <c r="N140" s="292"/>
      <c r="O140" s="292"/>
      <c r="P140" s="292"/>
      <c r="Q140" s="320"/>
      <c r="R140" s="292"/>
      <c r="S140" s="292"/>
      <c r="T140" s="292"/>
      <c r="U140" s="292"/>
      <c r="X140" s="310"/>
      <c r="Y140" s="292"/>
      <c r="Z140" s="292"/>
      <c r="AA140" s="292"/>
      <c r="AB140" s="292"/>
      <c r="AC140" s="292"/>
      <c r="AD140" s="292"/>
      <c r="AE140" s="292"/>
      <c r="AF140" s="292"/>
      <c r="AG140" s="310"/>
      <c r="AH140" s="310"/>
      <c r="AI140" s="310"/>
      <c r="AJ140" s="310"/>
      <c r="AK140" s="310"/>
      <c r="AL140" s="310"/>
      <c r="AM140" s="310"/>
      <c r="AN140" s="310"/>
      <c r="AO140" s="310"/>
      <c r="AP140" s="310"/>
      <c r="AQ140" s="310"/>
      <c r="AR140" s="310"/>
      <c r="AS140" s="310"/>
      <c r="AT140" s="310"/>
      <c r="AU140" s="310"/>
      <c r="AV140" s="310"/>
      <c r="AW140" s="310"/>
      <c r="AX140" s="310"/>
      <c r="AY140" s="310"/>
      <c r="AZ140" s="310"/>
      <c r="BA140" s="310"/>
      <c r="BB140" s="310"/>
      <c r="BC140" s="310"/>
      <c r="BD140" s="310"/>
      <c r="BE140" s="310"/>
      <c r="BF140" s="310"/>
      <c r="BG140" s="310"/>
      <c r="BH140" s="310"/>
      <c r="BI140" s="310"/>
      <c r="BJ140" s="310"/>
      <c r="BK140" s="310"/>
      <c r="BL140" s="310"/>
      <c r="BM140" s="310"/>
      <c r="BN140" s="310"/>
      <c r="BO140" s="310"/>
    </row>
    <row r="141" spans="12:67" s="296" customFormat="1" x14ac:dyDescent="0.25">
      <c r="L141" s="295"/>
      <c r="M141" s="291"/>
      <c r="N141" s="292"/>
      <c r="O141" s="292"/>
      <c r="P141" s="292"/>
      <c r="Q141" s="320"/>
      <c r="R141" s="292"/>
      <c r="S141" s="292"/>
      <c r="T141" s="292"/>
      <c r="U141" s="292"/>
      <c r="X141" s="310"/>
      <c r="Y141" s="292"/>
      <c r="Z141" s="292"/>
      <c r="AA141" s="292"/>
      <c r="AB141" s="292"/>
      <c r="AC141" s="292"/>
      <c r="AD141" s="292"/>
      <c r="AE141" s="292"/>
      <c r="AF141" s="292"/>
      <c r="AG141" s="310"/>
      <c r="AH141" s="310"/>
      <c r="AI141" s="310"/>
      <c r="AJ141" s="310"/>
      <c r="AK141" s="310"/>
      <c r="AL141" s="310"/>
      <c r="AM141" s="310"/>
      <c r="AN141" s="310"/>
      <c r="AO141" s="310"/>
      <c r="AP141" s="310"/>
      <c r="AQ141" s="310"/>
      <c r="AR141" s="310"/>
      <c r="AS141" s="310"/>
      <c r="AT141" s="310"/>
      <c r="AU141" s="310"/>
      <c r="AV141" s="310"/>
      <c r="AW141" s="310"/>
      <c r="AX141" s="310"/>
      <c r="AY141" s="310"/>
      <c r="AZ141" s="310"/>
      <c r="BA141" s="310"/>
      <c r="BB141" s="310"/>
      <c r="BC141" s="310"/>
      <c r="BD141" s="310"/>
      <c r="BE141" s="310"/>
      <c r="BF141" s="310"/>
      <c r="BG141" s="310"/>
      <c r="BH141" s="310"/>
      <c r="BI141" s="310"/>
      <c r="BJ141" s="310"/>
      <c r="BK141" s="310"/>
      <c r="BL141" s="310"/>
      <c r="BM141" s="310"/>
      <c r="BN141" s="310"/>
      <c r="BO141" s="310"/>
    </row>
    <row r="142" spans="12:67" s="296" customFormat="1" x14ac:dyDescent="0.25">
      <c r="L142" s="295"/>
      <c r="M142" s="291"/>
      <c r="N142" s="292"/>
      <c r="O142" s="292"/>
      <c r="P142" s="292"/>
      <c r="Q142" s="320"/>
      <c r="R142" s="292"/>
      <c r="S142" s="292"/>
      <c r="T142" s="292"/>
      <c r="U142" s="292"/>
      <c r="X142" s="310"/>
      <c r="Y142" s="292"/>
      <c r="Z142" s="292"/>
      <c r="AA142" s="292"/>
      <c r="AB142" s="292"/>
      <c r="AC142" s="292"/>
      <c r="AD142" s="292"/>
      <c r="AE142" s="292"/>
      <c r="AF142" s="292"/>
      <c r="AG142" s="310"/>
      <c r="AH142" s="310"/>
      <c r="AI142" s="310"/>
      <c r="AJ142" s="310"/>
      <c r="AK142" s="310"/>
      <c r="AL142" s="310"/>
      <c r="AM142" s="310"/>
      <c r="AN142" s="310"/>
      <c r="AO142" s="310"/>
      <c r="AP142" s="310"/>
      <c r="AQ142" s="310"/>
      <c r="AR142" s="310"/>
      <c r="AS142" s="310"/>
      <c r="AT142" s="310"/>
      <c r="AU142" s="310"/>
      <c r="AV142" s="310"/>
      <c r="AW142" s="310"/>
      <c r="AX142" s="310"/>
      <c r="AY142" s="310"/>
      <c r="AZ142" s="310"/>
      <c r="BA142" s="310"/>
      <c r="BB142" s="310"/>
      <c r="BC142" s="310"/>
      <c r="BD142" s="310"/>
      <c r="BE142" s="310"/>
      <c r="BF142" s="310"/>
      <c r="BG142" s="310"/>
      <c r="BH142" s="310"/>
      <c r="BI142" s="310"/>
      <c r="BJ142" s="310"/>
      <c r="BK142" s="310"/>
      <c r="BL142" s="310"/>
      <c r="BM142" s="310"/>
      <c r="BN142" s="310"/>
      <c r="BO142" s="310"/>
    </row>
    <row r="143" spans="12:67" s="296" customFormat="1" x14ac:dyDescent="0.25">
      <c r="L143" s="295"/>
      <c r="M143" s="291"/>
      <c r="N143" s="292"/>
      <c r="O143" s="292"/>
      <c r="P143" s="292"/>
      <c r="Q143" s="320"/>
      <c r="R143" s="292"/>
      <c r="S143" s="292"/>
      <c r="T143" s="292"/>
      <c r="U143" s="292"/>
      <c r="X143" s="310"/>
      <c r="Y143" s="292"/>
      <c r="Z143" s="292"/>
      <c r="AA143" s="292"/>
      <c r="AB143" s="292"/>
      <c r="AC143" s="292"/>
      <c r="AD143" s="292"/>
      <c r="AE143" s="292"/>
      <c r="AF143" s="292"/>
      <c r="AG143" s="310"/>
      <c r="AH143" s="310"/>
      <c r="AI143" s="310"/>
      <c r="AJ143" s="310"/>
      <c r="AK143" s="310"/>
      <c r="AL143" s="310"/>
      <c r="AM143" s="310"/>
      <c r="AN143" s="310"/>
      <c r="AO143" s="310"/>
      <c r="AP143" s="310"/>
      <c r="AQ143" s="310"/>
      <c r="AR143" s="310"/>
      <c r="AS143" s="310"/>
      <c r="AT143" s="310"/>
      <c r="AU143" s="310"/>
      <c r="AV143" s="310"/>
      <c r="AW143" s="310"/>
      <c r="AX143" s="310"/>
      <c r="AY143" s="310"/>
      <c r="AZ143" s="310"/>
      <c r="BA143" s="310"/>
      <c r="BB143" s="310"/>
      <c r="BC143" s="310"/>
      <c r="BD143" s="310"/>
      <c r="BE143" s="310"/>
      <c r="BF143" s="310"/>
      <c r="BG143" s="310"/>
      <c r="BH143" s="310"/>
      <c r="BI143" s="310"/>
      <c r="BJ143" s="310"/>
      <c r="BK143" s="310"/>
      <c r="BL143" s="310"/>
      <c r="BM143" s="310"/>
      <c r="BN143" s="310"/>
      <c r="BO143" s="310"/>
    </row>
    <row r="144" spans="12:67" s="296" customFormat="1" x14ac:dyDescent="0.25">
      <c r="L144" s="295"/>
      <c r="M144" s="291"/>
      <c r="N144" s="292"/>
      <c r="O144" s="292"/>
      <c r="P144" s="292"/>
      <c r="Q144" s="320"/>
      <c r="R144" s="292"/>
      <c r="S144" s="292"/>
      <c r="T144" s="292"/>
      <c r="U144" s="292"/>
      <c r="X144" s="310"/>
      <c r="Y144" s="292"/>
      <c r="Z144" s="292"/>
      <c r="AA144" s="292"/>
      <c r="AB144" s="292"/>
      <c r="AC144" s="292"/>
      <c r="AD144" s="292"/>
      <c r="AE144" s="292"/>
      <c r="AF144" s="292"/>
      <c r="AG144" s="310"/>
      <c r="AH144" s="310"/>
      <c r="AI144" s="310"/>
      <c r="AJ144" s="310"/>
      <c r="AK144" s="310"/>
      <c r="AL144" s="310"/>
      <c r="AM144" s="310"/>
      <c r="AN144" s="310"/>
      <c r="AO144" s="310"/>
      <c r="AP144" s="310"/>
      <c r="AQ144" s="310"/>
      <c r="AR144" s="310"/>
      <c r="AS144" s="310"/>
      <c r="AT144" s="310"/>
      <c r="AU144" s="310"/>
      <c r="AV144" s="310"/>
      <c r="AW144" s="310"/>
      <c r="AX144" s="310"/>
      <c r="AY144" s="310"/>
      <c r="AZ144" s="310"/>
      <c r="BA144" s="310"/>
      <c r="BB144" s="310"/>
      <c r="BC144" s="310"/>
      <c r="BD144" s="310"/>
      <c r="BE144" s="310"/>
      <c r="BF144" s="310"/>
      <c r="BG144" s="310"/>
      <c r="BH144" s="310"/>
      <c r="BI144" s="310"/>
      <c r="BJ144" s="310"/>
      <c r="BK144" s="310"/>
      <c r="BL144" s="310"/>
      <c r="BM144" s="310"/>
      <c r="BN144" s="310"/>
      <c r="BO144" s="310"/>
    </row>
    <row r="145" spans="12:67" s="296" customFormat="1" x14ac:dyDescent="0.25">
      <c r="L145" s="295"/>
      <c r="M145" s="291"/>
      <c r="N145" s="292"/>
      <c r="O145" s="292"/>
      <c r="P145" s="292"/>
      <c r="Q145" s="320"/>
      <c r="R145" s="292"/>
      <c r="S145" s="292"/>
      <c r="T145" s="292"/>
      <c r="U145" s="292"/>
      <c r="X145" s="310"/>
      <c r="Y145" s="292"/>
      <c r="Z145" s="292"/>
      <c r="AA145" s="292"/>
      <c r="AB145" s="292"/>
      <c r="AC145" s="292"/>
      <c r="AD145" s="292"/>
      <c r="AE145" s="292"/>
      <c r="AF145" s="292"/>
      <c r="AG145" s="310"/>
      <c r="AH145" s="310"/>
      <c r="AI145" s="310"/>
      <c r="AJ145" s="310"/>
      <c r="AK145" s="310"/>
      <c r="AL145" s="310"/>
      <c r="AM145" s="310"/>
      <c r="AN145" s="310"/>
      <c r="AO145" s="310"/>
      <c r="AP145" s="310"/>
      <c r="AQ145" s="310"/>
      <c r="AR145" s="310"/>
      <c r="AS145" s="310"/>
      <c r="AT145" s="310"/>
      <c r="AU145" s="310"/>
      <c r="AV145" s="310"/>
      <c r="AW145" s="310"/>
      <c r="AX145" s="310"/>
      <c r="AY145" s="310"/>
      <c r="AZ145" s="310"/>
      <c r="BA145" s="310"/>
      <c r="BB145" s="310"/>
      <c r="BC145" s="310"/>
      <c r="BD145" s="310"/>
      <c r="BE145" s="310"/>
      <c r="BF145" s="310"/>
      <c r="BG145" s="310"/>
      <c r="BH145" s="310"/>
      <c r="BI145" s="310"/>
      <c r="BJ145" s="310"/>
      <c r="BK145" s="310"/>
      <c r="BL145" s="310"/>
      <c r="BM145" s="310"/>
      <c r="BN145" s="310"/>
      <c r="BO145" s="310"/>
    </row>
    <row r="146" spans="12:67" s="296" customFormat="1" x14ac:dyDescent="0.25">
      <c r="L146" s="295"/>
      <c r="M146" s="291"/>
      <c r="N146" s="292"/>
      <c r="O146" s="292"/>
      <c r="P146" s="292"/>
      <c r="Q146" s="320"/>
      <c r="R146" s="292"/>
      <c r="S146" s="292"/>
      <c r="T146" s="292"/>
      <c r="U146" s="292"/>
      <c r="X146" s="310"/>
      <c r="Y146" s="292"/>
      <c r="Z146" s="292"/>
      <c r="AA146" s="292"/>
      <c r="AB146" s="292"/>
      <c r="AC146" s="292"/>
      <c r="AD146" s="292"/>
      <c r="AE146" s="292"/>
      <c r="AF146" s="292"/>
      <c r="AG146" s="310"/>
      <c r="AH146" s="310"/>
      <c r="AI146" s="310"/>
      <c r="AJ146" s="310"/>
      <c r="AK146" s="310"/>
      <c r="AL146" s="310"/>
      <c r="AM146" s="310"/>
      <c r="AN146" s="310"/>
      <c r="AO146" s="310"/>
      <c r="AP146" s="310"/>
      <c r="AQ146" s="310"/>
      <c r="AR146" s="310"/>
      <c r="AS146" s="310"/>
      <c r="AT146" s="310"/>
      <c r="AU146" s="310"/>
      <c r="AV146" s="310"/>
      <c r="AW146" s="310"/>
      <c r="AX146" s="310"/>
      <c r="AY146" s="310"/>
      <c r="AZ146" s="310"/>
      <c r="BA146" s="310"/>
      <c r="BB146" s="310"/>
      <c r="BC146" s="310"/>
      <c r="BD146" s="310"/>
      <c r="BE146" s="310"/>
      <c r="BF146" s="310"/>
      <c r="BG146" s="310"/>
      <c r="BH146" s="310"/>
      <c r="BI146" s="310"/>
      <c r="BJ146" s="310"/>
      <c r="BK146" s="310"/>
      <c r="BL146" s="310"/>
      <c r="BM146" s="310"/>
      <c r="BN146" s="310"/>
      <c r="BO146" s="310"/>
    </row>
    <row r="147" spans="12:67" s="296" customFormat="1" x14ac:dyDescent="0.25">
      <c r="L147" s="295"/>
      <c r="M147" s="291"/>
      <c r="N147" s="292"/>
      <c r="O147" s="292"/>
      <c r="P147" s="292"/>
      <c r="Q147" s="320"/>
      <c r="R147" s="292"/>
      <c r="S147" s="292"/>
      <c r="T147" s="292"/>
      <c r="U147" s="292"/>
      <c r="X147" s="310"/>
      <c r="Y147" s="292"/>
      <c r="Z147" s="292"/>
      <c r="AA147" s="292"/>
      <c r="AB147" s="292"/>
      <c r="AC147" s="292"/>
      <c r="AD147" s="292"/>
      <c r="AE147" s="292"/>
      <c r="AF147" s="292"/>
      <c r="AG147" s="310"/>
      <c r="AH147" s="310"/>
      <c r="AI147" s="310"/>
      <c r="AJ147" s="310"/>
      <c r="AK147" s="310"/>
      <c r="AL147" s="310"/>
      <c r="AM147" s="310"/>
      <c r="AN147" s="310"/>
      <c r="AO147" s="310"/>
      <c r="AP147" s="310"/>
      <c r="AQ147" s="310"/>
      <c r="AR147" s="310"/>
      <c r="AS147" s="310"/>
      <c r="AT147" s="310"/>
      <c r="AU147" s="310"/>
      <c r="AV147" s="310"/>
      <c r="AW147" s="310"/>
      <c r="AX147" s="310"/>
      <c r="AY147" s="310"/>
      <c r="AZ147" s="310"/>
      <c r="BA147" s="310"/>
      <c r="BB147" s="310"/>
      <c r="BC147" s="310"/>
      <c r="BD147" s="310"/>
      <c r="BE147" s="310"/>
      <c r="BF147" s="310"/>
      <c r="BG147" s="310"/>
      <c r="BH147" s="310"/>
      <c r="BI147" s="310"/>
      <c r="BJ147" s="310"/>
      <c r="BK147" s="310"/>
      <c r="BL147" s="310"/>
      <c r="BM147" s="310"/>
      <c r="BN147" s="310"/>
      <c r="BO147" s="310"/>
    </row>
    <row r="148" spans="12:67" s="296" customFormat="1" x14ac:dyDescent="0.25">
      <c r="L148" s="295"/>
      <c r="M148" s="291"/>
      <c r="N148" s="292"/>
      <c r="O148" s="292"/>
      <c r="P148" s="292"/>
      <c r="Q148" s="320"/>
      <c r="R148" s="292"/>
      <c r="S148" s="292"/>
      <c r="T148" s="292"/>
      <c r="U148" s="292"/>
      <c r="X148" s="310"/>
      <c r="Y148" s="292"/>
      <c r="Z148" s="292"/>
      <c r="AA148" s="292"/>
      <c r="AB148" s="292"/>
      <c r="AC148" s="292"/>
      <c r="AD148" s="292"/>
      <c r="AE148" s="292"/>
      <c r="AF148" s="292"/>
      <c r="AG148" s="310"/>
      <c r="AH148" s="310"/>
      <c r="AI148" s="310"/>
      <c r="AJ148" s="310"/>
      <c r="AK148" s="310"/>
      <c r="AL148" s="310"/>
      <c r="AM148" s="310"/>
      <c r="AN148" s="310"/>
      <c r="AO148" s="310"/>
      <c r="AP148" s="310"/>
      <c r="AQ148" s="310"/>
      <c r="AR148" s="310"/>
      <c r="AS148" s="310"/>
      <c r="AT148" s="310"/>
      <c r="AU148" s="310"/>
      <c r="AV148" s="310"/>
      <c r="AW148" s="310"/>
      <c r="AX148" s="310"/>
      <c r="AY148" s="310"/>
      <c r="AZ148" s="310"/>
      <c r="BA148" s="310"/>
      <c r="BB148" s="310"/>
      <c r="BC148" s="310"/>
      <c r="BD148" s="310"/>
      <c r="BE148" s="310"/>
      <c r="BF148" s="310"/>
      <c r="BG148" s="310"/>
      <c r="BH148" s="310"/>
      <c r="BI148" s="310"/>
      <c r="BJ148" s="310"/>
      <c r="BK148" s="310"/>
      <c r="BL148" s="310"/>
      <c r="BM148" s="310"/>
      <c r="BN148" s="310"/>
      <c r="BO148" s="310"/>
    </row>
    <row r="149" spans="12:67" s="296" customFormat="1" x14ac:dyDescent="0.25">
      <c r="L149" s="295"/>
      <c r="M149" s="291"/>
      <c r="N149" s="292"/>
      <c r="O149" s="292"/>
      <c r="P149" s="292"/>
      <c r="Q149" s="320"/>
      <c r="R149" s="292"/>
      <c r="S149" s="292"/>
      <c r="T149" s="292"/>
      <c r="U149" s="292"/>
      <c r="X149" s="310"/>
      <c r="Y149" s="292"/>
      <c r="Z149" s="292"/>
      <c r="AA149" s="292"/>
      <c r="AB149" s="292"/>
      <c r="AC149" s="292"/>
      <c r="AD149" s="292"/>
      <c r="AE149" s="292"/>
      <c r="AF149" s="292"/>
      <c r="AG149" s="310"/>
      <c r="AH149" s="310"/>
      <c r="AI149" s="310"/>
      <c r="AJ149" s="310"/>
      <c r="AK149" s="310"/>
      <c r="AL149" s="310"/>
      <c r="AM149" s="310"/>
      <c r="AN149" s="310"/>
      <c r="AO149" s="310"/>
      <c r="AP149" s="310"/>
      <c r="AQ149" s="310"/>
      <c r="AR149" s="310"/>
      <c r="AS149" s="310"/>
      <c r="AT149" s="310"/>
      <c r="AU149" s="310"/>
      <c r="AV149" s="310"/>
      <c r="AW149" s="310"/>
      <c r="AX149" s="310"/>
      <c r="AY149" s="310"/>
      <c r="AZ149" s="310"/>
      <c r="BA149" s="310"/>
      <c r="BB149" s="310"/>
      <c r="BC149" s="310"/>
      <c r="BD149" s="310"/>
      <c r="BE149" s="310"/>
      <c r="BF149" s="310"/>
      <c r="BG149" s="310"/>
      <c r="BH149" s="310"/>
      <c r="BI149" s="310"/>
      <c r="BJ149" s="310"/>
      <c r="BK149" s="310"/>
      <c r="BL149" s="310"/>
      <c r="BM149" s="310"/>
      <c r="BN149" s="310"/>
      <c r="BO149" s="310"/>
    </row>
    <row r="150" spans="12:67" s="296" customFormat="1" x14ac:dyDescent="0.25">
      <c r="L150" s="295"/>
      <c r="M150" s="291"/>
      <c r="N150" s="292"/>
      <c r="O150" s="292"/>
      <c r="P150" s="292"/>
      <c r="Q150" s="320"/>
      <c r="R150" s="292"/>
      <c r="S150" s="292"/>
      <c r="T150" s="292"/>
      <c r="U150" s="292"/>
      <c r="X150" s="310"/>
      <c r="Y150" s="292"/>
      <c r="Z150" s="292"/>
      <c r="AA150" s="292"/>
      <c r="AB150" s="292"/>
      <c r="AC150" s="292"/>
      <c r="AD150" s="292"/>
      <c r="AE150" s="292"/>
      <c r="AF150" s="292"/>
      <c r="AG150" s="310"/>
      <c r="AH150" s="310"/>
      <c r="AI150" s="310"/>
      <c r="AJ150" s="310"/>
      <c r="AK150" s="310"/>
      <c r="AL150" s="310"/>
      <c r="AM150" s="310"/>
      <c r="AN150" s="310"/>
      <c r="AO150" s="310"/>
      <c r="AP150" s="310"/>
      <c r="AQ150" s="310"/>
      <c r="AR150" s="310"/>
      <c r="AS150" s="310"/>
      <c r="AT150" s="310"/>
      <c r="AU150" s="310"/>
      <c r="AV150" s="310"/>
      <c r="AW150" s="310"/>
      <c r="AX150" s="310"/>
      <c r="AY150" s="310"/>
      <c r="AZ150" s="310"/>
      <c r="BA150" s="310"/>
      <c r="BB150" s="310"/>
      <c r="BC150" s="310"/>
      <c r="BD150" s="310"/>
      <c r="BE150" s="310"/>
      <c r="BF150" s="310"/>
      <c r="BG150" s="310"/>
      <c r="BH150" s="310"/>
      <c r="BI150" s="310"/>
      <c r="BJ150" s="310"/>
      <c r="BK150" s="310"/>
      <c r="BL150" s="310"/>
      <c r="BM150" s="310"/>
      <c r="BN150" s="310"/>
      <c r="BO150" s="310"/>
    </row>
    <row r="151" spans="12:67" s="296" customFormat="1" x14ac:dyDescent="0.25">
      <c r="L151" s="295"/>
      <c r="M151" s="291"/>
      <c r="N151" s="292"/>
      <c r="O151" s="292"/>
      <c r="P151" s="292"/>
      <c r="Q151" s="320"/>
      <c r="R151" s="292"/>
      <c r="S151" s="292"/>
      <c r="T151" s="292"/>
      <c r="U151" s="292"/>
      <c r="X151" s="310"/>
      <c r="Y151" s="292"/>
      <c r="Z151" s="292"/>
      <c r="AA151" s="292"/>
      <c r="AB151" s="292"/>
      <c r="AC151" s="292"/>
      <c r="AD151" s="292"/>
      <c r="AE151" s="292"/>
      <c r="AF151" s="292"/>
      <c r="AG151" s="310"/>
      <c r="AH151" s="310"/>
      <c r="AI151" s="310"/>
      <c r="AJ151" s="310"/>
      <c r="AK151" s="310"/>
      <c r="AL151" s="310"/>
      <c r="AM151" s="310"/>
      <c r="AN151" s="310"/>
      <c r="AO151" s="310"/>
      <c r="AP151" s="310"/>
      <c r="AQ151" s="310"/>
      <c r="AR151" s="310"/>
      <c r="AS151" s="310"/>
      <c r="AT151" s="310"/>
      <c r="AU151" s="310"/>
      <c r="AV151" s="310"/>
      <c r="AW151" s="310"/>
      <c r="AX151" s="310"/>
      <c r="AY151" s="310"/>
      <c r="AZ151" s="310"/>
      <c r="BA151" s="310"/>
      <c r="BB151" s="310"/>
      <c r="BC151" s="310"/>
      <c r="BD151" s="310"/>
      <c r="BE151" s="310"/>
      <c r="BF151" s="310"/>
      <c r="BG151" s="310"/>
      <c r="BH151" s="310"/>
      <c r="BI151" s="310"/>
      <c r="BJ151" s="310"/>
      <c r="BK151" s="310"/>
      <c r="BL151" s="310"/>
      <c r="BM151" s="310"/>
      <c r="BN151" s="310"/>
      <c r="BO151" s="310"/>
    </row>
    <row r="152" spans="12:67" s="296" customFormat="1" x14ac:dyDescent="0.25">
      <c r="L152" s="295"/>
      <c r="M152" s="291"/>
      <c r="N152" s="292"/>
      <c r="O152" s="292"/>
      <c r="P152" s="292"/>
      <c r="Q152" s="320"/>
      <c r="R152" s="292"/>
      <c r="S152" s="292"/>
      <c r="T152" s="292"/>
      <c r="U152" s="292"/>
      <c r="X152" s="310"/>
      <c r="Y152" s="292"/>
      <c r="Z152" s="292"/>
      <c r="AA152" s="292"/>
      <c r="AB152" s="292"/>
      <c r="AC152" s="292"/>
      <c r="AD152" s="292"/>
      <c r="AE152" s="292"/>
      <c r="AF152" s="292"/>
      <c r="AG152" s="310"/>
      <c r="AH152" s="310"/>
      <c r="AI152" s="310"/>
      <c r="AJ152" s="310"/>
      <c r="AK152" s="310"/>
      <c r="AL152" s="310"/>
      <c r="AM152" s="310"/>
      <c r="AN152" s="310"/>
      <c r="AO152" s="310"/>
      <c r="AP152" s="310"/>
      <c r="AQ152" s="310"/>
      <c r="AR152" s="310"/>
      <c r="AS152" s="310"/>
      <c r="AT152" s="310"/>
      <c r="AU152" s="310"/>
      <c r="AV152" s="310"/>
      <c r="AW152" s="310"/>
      <c r="AX152" s="310"/>
      <c r="AY152" s="310"/>
      <c r="AZ152" s="310"/>
      <c r="BA152" s="310"/>
      <c r="BB152" s="310"/>
      <c r="BC152" s="310"/>
      <c r="BD152" s="310"/>
      <c r="BE152" s="310"/>
      <c r="BF152" s="310"/>
      <c r="BG152" s="310"/>
      <c r="BH152" s="310"/>
      <c r="BI152" s="310"/>
      <c r="BJ152" s="310"/>
      <c r="BK152" s="310"/>
      <c r="BL152" s="310"/>
      <c r="BM152" s="310"/>
      <c r="BN152" s="310"/>
      <c r="BO152" s="310"/>
    </row>
    <row r="153" spans="12:67" s="296" customFormat="1" x14ac:dyDescent="0.25">
      <c r="L153" s="295"/>
      <c r="M153" s="291"/>
      <c r="N153" s="292"/>
      <c r="O153" s="292"/>
      <c r="P153" s="292"/>
      <c r="Q153" s="320"/>
      <c r="R153" s="292"/>
      <c r="S153" s="292"/>
      <c r="T153" s="292"/>
      <c r="U153" s="292"/>
      <c r="X153" s="310"/>
      <c r="Y153" s="292"/>
      <c r="Z153" s="292"/>
      <c r="AA153" s="292"/>
      <c r="AB153" s="292"/>
      <c r="AC153" s="292"/>
      <c r="AD153" s="292"/>
      <c r="AE153" s="292"/>
      <c r="AF153" s="292"/>
      <c r="AG153" s="310"/>
      <c r="AH153" s="310"/>
      <c r="AI153" s="310"/>
      <c r="AJ153" s="310"/>
      <c r="AK153" s="310"/>
      <c r="AL153" s="310"/>
      <c r="AM153" s="310"/>
      <c r="AN153" s="310"/>
      <c r="AO153" s="310"/>
      <c r="AP153" s="310"/>
      <c r="AQ153" s="310"/>
      <c r="AR153" s="310"/>
      <c r="AS153" s="310"/>
      <c r="AT153" s="310"/>
      <c r="AU153" s="310"/>
      <c r="AV153" s="310"/>
      <c r="AW153" s="310"/>
      <c r="AX153" s="310"/>
      <c r="AY153" s="310"/>
      <c r="AZ153" s="310"/>
      <c r="BA153" s="310"/>
      <c r="BB153" s="310"/>
      <c r="BC153" s="310"/>
      <c r="BD153" s="310"/>
      <c r="BE153" s="310"/>
      <c r="BF153" s="310"/>
      <c r="BG153" s="310"/>
      <c r="BH153" s="310"/>
      <c r="BI153" s="310"/>
      <c r="BJ153" s="310"/>
      <c r="BK153" s="310"/>
      <c r="BL153" s="310"/>
      <c r="BM153" s="310"/>
      <c r="BN153" s="310"/>
      <c r="BO153" s="310"/>
    </row>
    <row r="154" spans="12:67" s="296" customFormat="1" x14ac:dyDescent="0.25">
      <c r="L154" s="295"/>
      <c r="M154" s="291"/>
      <c r="N154" s="292"/>
      <c r="O154" s="292"/>
      <c r="P154" s="292"/>
      <c r="Q154" s="320"/>
      <c r="R154" s="292"/>
      <c r="S154" s="292"/>
      <c r="T154" s="292"/>
      <c r="U154" s="292"/>
      <c r="X154" s="310"/>
      <c r="Y154" s="292"/>
      <c r="Z154" s="292"/>
      <c r="AA154" s="292"/>
      <c r="AB154" s="292"/>
      <c r="AC154" s="292"/>
      <c r="AD154" s="292"/>
      <c r="AE154" s="292"/>
      <c r="AF154" s="292"/>
      <c r="AG154" s="310"/>
      <c r="AH154" s="310"/>
      <c r="AI154" s="310"/>
      <c r="AJ154" s="310"/>
      <c r="AK154" s="310"/>
      <c r="AL154" s="310"/>
      <c r="AM154" s="310"/>
      <c r="AN154" s="310"/>
      <c r="AO154" s="310"/>
      <c r="AP154" s="310"/>
      <c r="AQ154" s="310"/>
      <c r="AR154" s="310"/>
      <c r="AS154" s="310"/>
      <c r="AT154" s="310"/>
      <c r="AU154" s="310"/>
      <c r="AV154" s="310"/>
      <c r="AW154" s="310"/>
      <c r="AX154" s="310"/>
      <c r="AY154" s="310"/>
      <c r="AZ154" s="310"/>
      <c r="BA154" s="310"/>
      <c r="BB154" s="310"/>
      <c r="BC154" s="310"/>
      <c r="BD154" s="310"/>
      <c r="BE154" s="310"/>
      <c r="BF154" s="310"/>
      <c r="BG154" s="310"/>
      <c r="BH154" s="310"/>
      <c r="BI154" s="310"/>
      <c r="BJ154" s="310"/>
      <c r="BK154" s="310"/>
      <c r="BL154" s="310"/>
      <c r="BM154" s="310"/>
      <c r="BN154" s="310"/>
      <c r="BO154" s="310"/>
    </row>
    <row r="155" spans="12:67" s="296" customFormat="1" x14ac:dyDescent="0.25">
      <c r="L155" s="295"/>
      <c r="M155" s="291"/>
      <c r="N155" s="292"/>
      <c r="O155" s="292"/>
      <c r="P155" s="292"/>
      <c r="Q155" s="320"/>
      <c r="R155" s="292"/>
      <c r="S155" s="292"/>
      <c r="T155" s="292"/>
      <c r="U155" s="292"/>
      <c r="X155" s="310"/>
      <c r="Y155" s="292"/>
      <c r="Z155" s="292"/>
      <c r="AA155" s="292"/>
      <c r="AB155" s="292"/>
      <c r="AC155" s="292"/>
      <c r="AD155" s="292"/>
      <c r="AE155" s="292"/>
      <c r="AF155" s="292"/>
      <c r="AG155" s="310"/>
      <c r="AH155" s="310"/>
      <c r="AI155" s="310"/>
      <c r="AJ155" s="310"/>
      <c r="AK155" s="310"/>
      <c r="AL155" s="310"/>
      <c r="AM155" s="310"/>
      <c r="AN155" s="310"/>
      <c r="AO155" s="310"/>
      <c r="AP155" s="310"/>
      <c r="AQ155" s="310"/>
      <c r="AR155" s="310"/>
      <c r="AS155" s="310"/>
      <c r="AT155" s="310"/>
      <c r="AU155" s="310"/>
      <c r="AV155" s="310"/>
      <c r="AW155" s="310"/>
      <c r="AX155" s="310"/>
      <c r="AY155" s="310"/>
      <c r="AZ155" s="310"/>
      <c r="BA155" s="310"/>
      <c r="BB155" s="310"/>
      <c r="BC155" s="310"/>
      <c r="BD155" s="310"/>
      <c r="BE155" s="310"/>
      <c r="BF155" s="310"/>
      <c r="BG155" s="310"/>
      <c r="BH155" s="310"/>
      <c r="BI155" s="310"/>
      <c r="BJ155" s="310"/>
      <c r="BK155" s="310"/>
      <c r="BL155" s="310"/>
      <c r="BM155" s="310"/>
      <c r="BN155" s="310"/>
      <c r="BO155" s="310"/>
    </row>
    <row r="156" spans="12:67" s="296" customFormat="1" x14ac:dyDescent="0.25">
      <c r="L156" s="295"/>
      <c r="M156" s="291"/>
      <c r="N156" s="292"/>
      <c r="O156" s="292"/>
      <c r="P156" s="292"/>
      <c r="Q156" s="320"/>
      <c r="R156" s="292"/>
      <c r="S156" s="292"/>
      <c r="T156" s="292"/>
      <c r="U156" s="292"/>
      <c r="X156" s="310"/>
      <c r="Y156" s="292"/>
      <c r="Z156" s="292"/>
      <c r="AA156" s="292"/>
      <c r="AB156" s="292"/>
      <c r="AC156" s="292"/>
      <c r="AD156" s="292"/>
      <c r="AE156" s="292"/>
      <c r="AF156" s="292"/>
      <c r="AG156" s="310"/>
      <c r="AH156" s="310"/>
      <c r="AI156" s="310"/>
      <c r="AJ156" s="310"/>
      <c r="AK156" s="310"/>
      <c r="AL156" s="310"/>
      <c r="AM156" s="310"/>
      <c r="AN156" s="310"/>
      <c r="AO156" s="310"/>
      <c r="AP156" s="310"/>
      <c r="AQ156" s="310"/>
      <c r="AR156" s="310"/>
      <c r="AS156" s="310"/>
      <c r="AT156" s="310"/>
      <c r="AU156" s="310"/>
      <c r="AV156" s="310"/>
      <c r="AW156" s="310"/>
      <c r="AX156" s="310"/>
      <c r="AY156" s="310"/>
      <c r="AZ156" s="310"/>
      <c r="BA156" s="310"/>
      <c r="BB156" s="310"/>
      <c r="BC156" s="310"/>
      <c r="BD156" s="310"/>
      <c r="BE156" s="310"/>
      <c r="BF156" s="310"/>
      <c r="BG156" s="310"/>
      <c r="BH156" s="310"/>
      <c r="BI156" s="310"/>
      <c r="BJ156" s="310"/>
      <c r="BK156" s="310"/>
      <c r="BL156" s="310"/>
      <c r="BM156" s="310"/>
      <c r="BN156" s="310"/>
      <c r="BO156" s="310"/>
    </row>
    <row r="157" spans="12:67" s="296" customFormat="1" x14ac:dyDescent="0.25">
      <c r="L157" s="295"/>
      <c r="M157" s="291"/>
      <c r="N157" s="292"/>
      <c r="O157" s="292"/>
      <c r="P157" s="292"/>
      <c r="Q157" s="320"/>
      <c r="R157" s="292"/>
      <c r="S157" s="292"/>
      <c r="T157" s="292"/>
      <c r="U157" s="292"/>
      <c r="X157" s="310"/>
      <c r="Y157" s="292"/>
      <c r="Z157" s="292"/>
      <c r="AA157" s="292"/>
      <c r="AB157" s="292"/>
      <c r="AC157" s="292"/>
      <c r="AD157" s="292"/>
      <c r="AE157" s="292"/>
      <c r="AF157" s="292"/>
      <c r="AG157" s="310"/>
      <c r="AH157" s="310"/>
      <c r="AI157" s="310"/>
      <c r="AJ157" s="310"/>
      <c r="AK157" s="310"/>
      <c r="AL157" s="310"/>
      <c r="AM157" s="310"/>
      <c r="AN157" s="310"/>
      <c r="AO157" s="310"/>
      <c r="AP157" s="310"/>
      <c r="AQ157" s="310"/>
      <c r="AR157" s="310"/>
      <c r="AS157" s="310"/>
      <c r="AT157" s="310"/>
      <c r="AU157" s="310"/>
      <c r="AV157" s="310"/>
      <c r="AW157" s="310"/>
      <c r="AX157" s="310"/>
      <c r="AY157" s="310"/>
      <c r="AZ157" s="310"/>
      <c r="BA157" s="310"/>
      <c r="BB157" s="310"/>
      <c r="BC157" s="310"/>
      <c r="BD157" s="310"/>
      <c r="BE157" s="310"/>
      <c r="BF157" s="310"/>
      <c r="BG157" s="310"/>
      <c r="BH157" s="310"/>
      <c r="BI157" s="310"/>
      <c r="BJ157" s="310"/>
      <c r="BK157" s="310"/>
      <c r="BL157" s="310"/>
      <c r="BM157" s="310"/>
      <c r="BN157" s="310"/>
      <c r="BO157" s="310"/>
    </row>
    <row r="158" spans="12:67" s="296" customFormat="1" x14ac:dyDescent="0.25">
      <c r="L158" s="295"/>
      <c r="M158" s="291"/>
      <c r="N158" s="292"/>
      <c r="O158" s="292"/>
      <c r="P158" s="292"/>
      <c r="Q158" s="320"/>
      <c r="R158" s="292"/>
      <c r="S158" s="292"/>
      <c r="T158" s="292"/>
      <c r="U158" s="292"/>
      <c r="X158" s="310"/>
      <c r="Y158" s="292"/>
      <c r="Z158" s="292"/>
      <c r="AA158" s="292"/>
      <c r="AB158" s="292"/>
      <c r="AC158" s="292"/>
      <c r="AD158" s="292"/>
      <c r="AE158" s="292"/>
      <c r="AF158" s="292"/>
      <c r="AG158" s="310"/>
      <c r="AH158" s="310"/>
      <c r="AI158" s="310"/>
      <c r="AJ158" s="310"/>
      <c r="AK158" s="310"/>
      <c r="AL158" s="310"/>
      <c r="AM158" s="310"/>
      <c r="AN158" s="310"/>
      <c r="AO158" s="310"/>
      <c r="AP158" s="310"/>
      <c r="AQ158" s="310"/>
      <c r="AR158" s="310"/>
      <c r="AS158" s="310"/>
      <c r="AT158" s="310"/>
      <c r="AU158" s="310"/>
      <c r="AV158" s="310"/>
      <c r="AW158" s="310"/>
      <c r="AX158" s="310"/>
      <c r="AY158" s="310"/>
      <c r="AZ158" s="310"/>
      <c r="BA158" s="310"/>
      <c r="BB158" s="310"/>
      <c r="BC158" s="310"/>
      <c r="BD158" s="310"/>
      <c r="BE158" s="310"/>
      <c r="BF158" s="310"/>
      <c r="BG158" s="310"/>
      <c r="BH158" s="310"/>
      <c r="BI158" s="310"/>
      <c r="BJ158" s="310"/>
      <c r="BK158" s="310"/>
      <c r="BL158" s="310"/>
      <c r="BM158" s="310"/>
      <c r="BN158" s="310"/>
      <c r="BO158" s="310"/>
    </row>
    <row r="159" spans="12:67" s="296" customFormat="1" x14ac:dyDescent="0.25">
      <c r="L159" s="295"/>
      <c r="M159" s="291"/>
      <c r="N159" s="292"/>
      <c r="O159" s="292"/>
      <c r="P159" s="292"/>
      <c r="Q159" s="320"/>
      <c r="R159" s="292"/>
      <c r="S159" s="292"/>
      <c r="T159" s="292"/>
      <c r="U159" s="292"/>
      <c r="X159" s="310"/>
      <c r="Y159" s="292"/>
      <c r="Z159" s="292"/>
      <c r="AA159" s="292"/>
      <c r="AB159" s="292"/>
      <c r="AC159" s="292"/>
      <c r="AD159" s="292"/>
      <c r="AE159" s="292"/>
      <c r="AF159" s="292"/>
      <c r="AG159" s="310"/>
      <c r="AH159" s="310"/>
      <c r="AI159" s="310"/>
      <c r="AJ159" s="310"/>
      <c r="AK159" s="310"/>
      <c r="AL159" s="310"/>
      <c r="AM159" s="310"/>
      <c r="AN159" s="310"/>
      <c r="AO159" s="310"/>
      <c r="AP159" s="310"/>
      <c r="AQ159" s="310"/>
      <c r="AR159" s="310"/>
      <c r="AS159" s="310"/>
      <c r="AT159" s="310"/>
      <c r="AU159" s="310"/>
      <c r="AV159" s="310"/>
      <c r="AW159" s="310"/>
      <c r="AX159" s="310"/>
      <c r="AY159" s="310"/>
      <c r="AZ159" s="310"/>
      <c r="BA159" s="310"/>
      <c r="BB159" s="310"/>
      <c r="BC159" s="310"/>
      <c r="BD159" s="310"/>
      <c r="BE159" s="310"/>
      <c r="BF159" s="310"/>
      <c r="BG159" s="310"/>
      <c r="BH159" s="310"/>
      <c r="BI159" s="310"/>
      <c r="BJ159" s="310"/>
      <c r="BK159" s="310"/>
      <c r="BL159" s="310"/>
      <c r="BM159" s="310"/>
      <c r="BN159" s="310"/>
      <c r="BO159" s="310"/>
    </row>
    <row r="160" spans="12:67" s="296" customFormat="1" x14ac:dyDescent="0.25">
      <c r="L160" s="295"/>
      <c r="M160" s="291"/>
      <c r="N160" s="292"/>
      <c r="O160" s="292"/>
      <c r="P160" s="292"/>
      <c r="Q160" s="320"/>
      <c r="R160" s="292"/>
      <c r="S160" s="292"/>
      <c r="T160" s="292"/>
      <c r="U160" s="292"/>
      <c r="X160" s="310"/>
      <c r="Y160" s="292"/>
      <c r="Z160" s="292"/>
      <c r="AA160" s="292"/>
      <c r="AB160" s="292"/>
      <c r="AC160" s="292"/>
      <c r="AD160" s="292"/>
      <c r="AE160" s="292"/>
      <c r="AF160" s="292"/>
      <c r="AG160" s="310"/>
      <c r="AH160" s="310"/>
      <c r="AI160" s="310"/>
      <c r="AJ160" s="310"/>
      <c r="AK160" s="310"/>
      <c r="AL160" s="310"/>
      <c r="AM160" s="310"/>
      <c r="AN160" s="310"/>
      <c r="AO160" s="310"/>
      <c r="AP160" s="310"/>
      <c r="AQ160" s="310"/>
      <c r="AR160" s="310"/>
      <c r="AS160" s="310"/>
      <c r="AT160" s="310"/>
      <c r="AU160" s="310"/>
      <c r="AV160" s="310"/>
      <c r="AW160" s="310"/>
      <c r="AX160" s="310"/>
      <c r="AY160" s="310"/>
      <c r="AZ160" s="310"/>
      <c r="BA160" s="310"/>
      <c r="BB160" s="310"/>
      <c r="BC160" s="310"/>
      <c r="BD160" s="310"/>
      <c r="BE160" s="310"/>
      <c r="BF160" s="310"/>
      <c r="BG160" s="310"/>
      <c r="BH160" s="310"/>
      <c r="BI160" s="310"/>
      <c r="BJ160" s="310"/>
      <c r="BK160" s="310"/>
      <c r="BL160" s="310"/>
      <c r="BM160" s="310"/>
      <c r="BN160" s="310"/>
      <c r="BO160" s="310"/>
    </row>
    <row r="161" spans="12:67" s="296" customFormat="1" x14ac:dyDescent="0.25">
      <c r="L161" s="295"/>
      <c r="M161" s="291"/>
      <c r="N161" s="292"/>
      <c r="O161" s="292"/>
      <c r="P161" s="292"/>
      <c r="Q161" s="320"/>
      <c r="R161" s="292"/>
      <c r="S161" s="292"/>
      <c r="T161" s="292"/>
      <c r="U161" s="292"/>
      <c r="X161" s="310"/>
      <c r="Y161" s="292"/>
      <c r="Z161" s="292"/>
      <c r="AA161" s="292"/>
      <c r="AB161" s="292"/>
      <c r="AC161" s="292"/>
      <c r="AD161" s="292"/>
      <c r="AE161" s="292"/>
      <c r="AF161" s="292"/>
      <c r="AG161" s="310"/>
      <c r="AH161" s="310"/>
      <c r="AI161" s="310"/>
      <c r="AJ161" s="310"/>
      <c r="AK161" s="310"/>
      <c r="AL161" s="310"/>
      <c r="AM161" s="310"/>
      <c r="AN161" s="310"/>
      <c r="AO161" s="310"/>
      <c r="AP161" s="310"/>
      <c r="AQ161" s="310"/>
      <c r="AR161" s="310"/>
      <c r="AS161" s="310"/>
      <c r="AT161" s="310"/>
      <c r="AU161" s="310"/>
      <c r="AV161" s="310"/>
      <c r="AW161" s="310"/>
      <c r="AX161" s="310"/>
      <c r="AY161" s="310"/>
      <c r="AZ161" s="310"/>
      <c r="BA161" s="310"/>
      <c r="BB161" s="310"/>
      <c r="BC161" s="310"/>
      <c r="BD161" s="310"/>
      <c r="BE161" s="310"/>
      <c r="BF161" s="310"/>
      <c r="BG161" s="310"/>
      <c r="BH161" s="310"/>
      <c r="BI161" s="310"/>
      <c r="BJ161" s="310"/>
      <c r="BK161" s="310"/>
      <c r="BL161" s="310"/>
      <c r="BM161" s="310"/>
      <c r="BN161" s="310"/>
      <c r="BO161" s="310"/>
    </row>
    <row r="162" spans="12:67" s="296" customFormat="1" x14ac:dyDescent="0.25">
      <c r="L162" s="295"/>
      <c r="M162" s="291"/>
      <c r="N162" s="292"/>
      <c r="O162" s="292"/>
      <c r="P162" s="292"/>
      <c r="Q162" s="320"/>
      <c r="R162" s="292"/>
      <c r="S162" s="292"/>
      <c r="T162" s="292"/>
      <c r="U162" s="292"/>
      <c r="X162" s="310"/>
      <c r="Y162" s="292"/>
      <c r="Z162" s="292"/>
      <c r="AA162" s="292"/>
      <c r="AB162" s="292"/>
      <c r="AC162" s="292"/>
      <c r="AD162" s="292"/>
      <c r="AE162" s="292"/>
      <c r="AF162" s="292"/>
      <c r="AG162" s="310"/>
      <c r="AH162" s="310"/>
      <c r="AI162" s="310"/>
      <c r="AJ162" s="310"/>
      <c r="AK162" s="310"/>
      <c r="AL162" s="310"/>
      <c r="AM162" s="310"/>
      <c r="AN162" s="310"/>
      <c r="AO162" s="310"/>
      <c r="AP162" s="310"/>
      <c r="AQ162" s="310"/>
      <c r="AR162" s="310"/>
      <c r="AS162" s="310"/>
      <c r="AT162" s="310"/>
      <c r="AU162" s="310"/>
      <c r="AV162" s="310"/>
      <c r="AW162" s="310"/>
      <c r="AX162" s="310"/>
      <c r="AY162" s="310"/>
      <c r="AZ162" s="310"/>
      <c r="BA162" s="310"/>
      <c r="BB162" s="310"/>
      <c r="BC162" s="310"/>
      <c r="BD162" s="310"/>
      <c r="BE162" s="310"/>
      <c r="BF162" s="310"/>
      <c r="BG162" s="310"/>
      <c r="BH162" s="310"/>
      <c r="BI162" s="310"/>
      <c r="BJ162" s="310"/>
      <c r="BK162" s="310"/>
      <c r="BL162" s="310"/>
      <c r="BM162" s="310"/>
      <c r="BN162" s="310"/>
      <c r="BO162" s="310"/>
    </row>
    <row r="163" spans="12:67" s="296" customFormat="1" x14ac:dyDescent="0.25">
      <c r="L163" s="295"/>
      <c r="M163" s="291"/>
      <c r="N163" s="292"/>
      <c r="O163" s="292"/>
      <c r="P163" s="292"/>
      <c r="Q163" s="320"/>
      <c r="R163" s="292"/>
      <c r="S163" s="292"/>
      <c r="T163" s="292"/>
      <c r="U163" s="292"/>
      <c r="X163" s="310"/>
      <c r="Y163" s="292"/>
      <c r="Z163" s="292"/>
      <c r="AA163" s="292"/>
      <c r="AB163" s="292"/>
      <c r="AC163" s="292"/>
      <c r="AD163" s="292"/>
      <c r="AE163" s="292"/>
      <c r="AF163" s="292"/>
      <c r="AG163" s="310"/>
      <c r="AH163" s="310"/>
      <c r="AI163" s="310"/>
      <c r="AJ163" s="310"/>
      <c r="AK163" s="310"/>
      <c r="AL163" s="310"/>
      <c r="AM163" s="310"/>
      <c r="AN163" s="310"/>
      <c r="AO163" s="310"/>
      <c r="AP163" s="310"/>
      <c r="AQ163" s="310"/>
      <c r="AR163" s="310"/>
      <c r="AS163" s="310"/>
      <c r="AT163" s="310"/>
      <c r="AU163" s="310"/>
      <c r="AV163" s="310"/>
      <c r="AW163" s="310"/>
      <c r="AX163" s="310"/>
      <c r="AY163" s="310"/>
      <c r="AZ163" s="310"/>
      <c r="BA163" s="310"/>
      <c r="BB163" s="310"/>
      <c r="BC163" s="310"/>
      <c r="BD163" s="310"/>
      <c r="BE163" s="310"/>
      <c r="BF163" s="310"/>
      <c r="BG163" s="310"/>
      <c r="BH163" s="310"/>
      <c r="BI163" s="310"/>
      <c r="BJ163" s="310"/>
      <c r="BK163" s="310"/>
      <c r="BL163" s="310"/>
      <c r="BM163" s="310"/>
      <c r="BN163" s="310"/>
      <c r="BO163" s="310"/>
    </row>
    <row r="164" spans="12:67" s="296" customFormat="1" x14ac:dyDescent="0.25">
      <c r="L164" s="295"/>
      <c r="M164" s="291"/>
      <c r="N164" s="292"/>
      <c r="O164" s="292"/>
      <c r="P164" s="292"/>
      <c r="Q164" s="320"/>
      <c r="R164" s="292"/>
      <c r="S164" s="292"/>
      <c r="T164" s="292"/>
      <c r="U164" s="292"/>
      <c r="X164" s="310"/>
      <c r="Y164" s="292"/>
      <c r="Z164" s="292"/>
      <c r="AA164" s="292"/>
      <c r="AB164" s="292"/>
      <c r="AC164" s="292"/>
      <c r="AD164" s="292"/>
      <c r="AE164" s="292"/>
      <c r="AF164" s="292"/>
      <c r="AG164" s="310"/>
      <c r="AH164" s="310"/>
      <c r="AI164" s="310"/>
      <c r="AJ164" s="310"/>
      <c r="AK164" s="310"/>
      <c r="AL164" s="310"/>
      <c r="AM164" s="310"/>
      <c r="AN164" s="310"/>
      <c r="AO164" s="310"/>
      <c r="AP164" s="310"/>
      <c r="AQ164" s="310"/>
      <c r="AR164" s="310"/>
      <c r="AS164" s="310"/>
      <c r="AT164" s="310"/>
      <c r="AU164" s="310"/>
      <c r="AV164" s="310"/>
      <c r="AW164" s="310"/>
      <c r="AX164" s="310"/>
      <c r="AY164" s="310"/>
      <c r="AZ164" s="310"/>
      <c r="BA164" s="310"/>
      <c r="BB164" s="310"/>
      <c r="BC164" s="310"/>
      <c r="BD164" s="310"/>
      <c r="BE164" s="310"/>
      <c r="BF164" s="310"/>
      <c r="BG164" s="310"/>
      <c r="BH164" s="310"/>
      <c r="BI164" s="310"/>
      <c r="BJ164" s="310"/>
      <c r="BK164" s="310"/>
      <c r="BL164" s="310"/>
      <c r="BM164" s="310"/>
      <c r="BN164" s="310"/>
      <c r="BO164" s="310"/>
    </row>
    <row r="165" spans="12:67" s="296" customFormat="1" x14ac:dyDescent="0.25">
      <c r="L165" s="295"/>
      <c r="M165" s="291"/>
      <c r="N165" s="292"/>
      <c r="O165" s="292"/>
      <c r="P165" s="292"/>
      <c r="Q165" s="320"/>
      <c r="R165" s="292"/>
      <c r="S165" s="292"/>
      <c r="T165" s="292"/>
      <c r="U165" s="292"/>
      <c r="X165" s="310"/>
      <c r="Y165" s="292"/>
      <c r="Z165" s="292"/>
      <c r="AA165" s="292"/>
      <c r="AB165" s="292"/>
      <c r="AC165" s="292"/>
      <c r="AD165" s="292"/>
      <c r="AE165" s="292"/>
      <c r="AF165" s="292"/>
      <c r="AG165" s="310"/>
      <c r="AH165" s="310"/>
      <c r="AI165" s="310"/>
      <c r="AJ165" s="310"/>
      <c r="AK165" s="310"/>
      <c r="AL165" s="310"/>
      <c r="AM165" s="310"/>
      <c r="AN165" s="310"/>
      <c r="AO165" s="310"/>
      <c r="AP165" s="310"/>
      <c r="AQ165" s="310"/>
      <c r="AR165" s="310"/>
      <c r="AS165" s="310"/>
      <c r="AT165" s="310"/>
      <c r="AU165" s="310"/>
      <c r="AV165" s="310"/>
      <c r="AW165" s="310"/>
      <c r="AX165" s="310"/>
      <c r="AY165" s="310"/>
      <c r="AZ165" s="310"/>
      <c r="BA165" s="310"/>
      <c r="BB165" s="310"/>
      <c r="BC165" s="310"/>
      <c r="BD165" s="310"/>
      <c r="BE165" s="310"/>
      <c r="BF165" s="310"/>
      <c r="BG165" s="310"/>
      <c r="BH165" s="310"/>
      <c r="BI165" s="310"/>
      <c r="BJ165" s="310"/>
      <c r="BK165" s="310"/>
      <c r="BL165" s="310"/>
      <c r="BM165" s="310"/>
      <c r="BN165" s="310"/>
      <c r="BO165" s="310"/>
    </row>
    <row r="166" spans="12:67" s="296" customFormat="1" x14ac:dyDescent="0.25">
      <c r="L166" s="295"/>
      <c r="M166" s="291"/>
      <c r="N166" s="292"/>
      <c r="O166" s="292"/>
      <c r="P166" s="292"/>
      <c r="Q166" s="320"/>
      <c r="R166" s="292"/>
      <c r="S166" s="292"/>
      <c r="T166" s="292"/>
      <c r="U166" s="292"/>
      <c r="X166" s="310"/>
      <c r="Y166" s="292"/>
      <c r="Z166" s="292"/>
      <c r="AA166" s="292"/>
      <c r="AB166" s="292"/>
      <c r="AC166" s="292"/>
      <c r="AD166" s="292"/>
      <c r="AE166" s="292"/>
      <c r="AF166" s="292"/>
      <c r="AG166" s="310"/>
      <c r="AH166" s="310"/>
      <c r="AI166" s="310"/>
      <c r="AJ166" s="310"/>
      <c r="AK166" s="310"/>
      <c r="AL166" s="310"/>
      <c r="AM166" s="310"/>
      <c r="AN166" s="310"/>
      <c r="AO166" s="310"/>
      <c r="AP166" s="310"/>
      <c r="AQ166" s="310"/>
      <c r="AR166" s="310"/>
      <c r="AS166" s="310"/>
      <c r="AT166" s="310"/>
      <c r="AU166" s="310"/>
      <c r="AV166" s="310"/>
      <c r="AW166" s="310"/>
      <c r="AX166" s="310"/>
      <c r="AY166" s="310"/>
      <c r="AZ166" s="310"/>
      <c r="BA166" s="310"/>
      <c r="BB166" s="310"/>
      <c r="BC166" s="310"/>
      <c r="BD166" s="310"/>
      <c r="BE166" s="310"/>
      <c r="BF166" s="310"/>
      <c r="BG166" s="310"/>
      <c r="BH166" s="310"/>
      <c r="BI166" s="310"/>
      <c r="BJ166" s="310"/>
      <c r="BK166" s="310"/>
      <c r="BL166" s="310"/>
      <c r="BM166" s="310"/>
      <c r="BN166" s="310"/>
      <c r="BO166" s="310"/>
    </row>
    <row r="167" spans="12:67" s="296" customFormat="1" x14ac:dyDescent="0.25">
      <c r="L167" s="295"/>
      <c r="M167" s="291"/>
      <c r="N167" s="292"/>
      <c r="O167" s="292"/>
      <c r="P167" s="292"/>
      <c r="Q167" s="320"/>
      <c r="R167" s="292"/>
      <c r="S167" s="292"/>
      <c r="T167" s="292"/>
      <c r="U167" s="292"/>
      <c r="X167" s="310"/>
      <c r="Y167" s="292"/>
      <c r="Z167" s="292"/>
      <c r="AA167" s="292"/>
      <c r="AB167" s="292"/>
      <c r="AC167" s="292"/>
      <c r="AD167" s="292"/>
      <c r="AE167" s="292"/>
      <c r="AF167" s="292"/>
      <c r="AG167" s="310"/>
      <c r="AH167" s="310"/>
      <c r="AI167" s="310"/>
      <c r="AJ167" s="310"/>
      <c r="AK167" s="310"/>
      <c r="AL167" s="310"/>
      <c r="AM167" s="310"/>
      <c r="AN167" s="310"/>
      <c r="AO167" s="310"/>
      <c r="AP167" s="310"/>
      <c r="AQ167" s="310"/>
      <c r="AR167" s="310"/>
      <c r="AS167" s="310"/>
      <c r="AT167" s="310"/>
      <c r="AU167" s="310"/>
      <c r="AV167" s="310"/>
      <c r="AW167" s="310"/>
      <c r="AX167" s="310"/>
      <c r="AY167" s="310"/>
      <c r="AZ167" s="310"/>
      <c r="BA167" s="310"/>
      <c r="BB167" s="310"/>
      <c r="BC167" s="310"/>
      <c r="BD167" s="310"/>
      <c r="BE167" s="310"/>
      <c r="BF167" s="310"/>
      <c r="BG167" s="310"/>
      <c r="BH167" s="310"/>
      <c r="BI167" s="310"/>
      <c r="BJ167" s="310"/>
      <c r="BK167" s="310"/>
      <c r="BL167" s="310"/>
      <c r="BM167" s="310"/>
      <c r="BN167" s="310"/>
      <c r="BO167" s="310"/>
    </row>
    <row r="168" spans="12:67" s="296" customFormat="1" x14ac:dyDescent="0.25">
      <c r="L168" s="295"/>
      <c r="M168" s="291"/>
      <c r="N168" s="292"/>
      <c r="O168" s="292"/>
      <c r="P168" s="292"/>
      <c r="Q168" s="320"/>
      <c r="R168" s="292"/>
      <c r="S168" s="292"/>
      <c r="T168" s="292"/>
      <c r="U168" s="292"/>
      <c r="X168" s="310"/>
      <c r="Y168" s="292"/>
      <c r="Z168" s="292"/>
      <c r="AA168" s="292"/>
      <c r="AB168" s="292"/>
      <c r="AC168" s="292"/>
      <c r="AD168" s="292"/>
      <c r="AE168" s="292"/>
      <c r="AF168" s="292"/>
      <c r="AG168" s="310"/>
      <c r="AH168" s="310"/>
      <c r="AI168" s="310"/>
      <c r="AJ168" s="310"/>
      <c r="AK168" s="310"/>
      <c r="AL168" s="310"/>
      <c r="AM168" s="310"/>
      <c r="AN168" s="310"/>
      <c r="AO168" s="310"/>
      <c r="AP168" s="310"/>
      <c r="AQ168" s="310"/>
      <c r="AR168" s="310"/>
      <c r="AS168" s="310"/>
      <c r="AT168" s="310"/>
      <c r="AU168" s="310"/>
      <c r="AV168" s="310"/>
      <c r="AW168" s="310"/>
      <c r="AX168" s="310"/>
      <c r="AY168" s="310"/>
      <c r="AZ168" s="310"/>
      <c r="BA168" s="310"/>
      <c r="BB168" s="310"/>
      <c r="BC168" s="310"/>
      <c r="BD168" s="310"/>
      <c r="BE168" s="310"/>
      <c r="BF168" s="310"/>
      <c r="BG168" s="310"/>
      <c r="BH168" s="310"/>
      <c r="BI168" s="310"/>
      <c r="BJ168" s="310"/>
      <c r="BK168" s="310"/>
      <c r="BL168" s="310"/>
      <c r="BM168" s="310"/>
      <c r="BN168" s="310"/>
      <c r="BO168" s="310"/>
    </row>
    <row r="169" spans="12:67" s="296" customFormat="1" x14ac:dyDescent="0.25">
      <c r="L169" s="295"/>
      <c r="M169" s="291"/>
      <c r="N169" s="292"/>
      <c r="O169" s="292"/>
      <c r="P169" s="292"/>
      <c r="Q169" s="320"/>
      <c r="R169" s="292"/>
      <c r="S169" s="292"/>
      <c r="T169" s="292"/>
      <c r="U169" s="292"/>
      <c r="X169" s="310"/>
      <c r="Y169" s="292"/>
      <c r="Z169" s="292"/>
      <c r="AA169" s="292"/>
      <c r="AB169" s="292"/>
      <c r="AC169" s="292"/>
      <c r="AD169" s="292"/>
      <c r="AE169" s="292"/>
      <c r="AF169" s="292"/>
      <c r="AG169" s="310"/>
      <c r="AH169" s="310"/>
      <c r="AI169" s="310"/>
      <c r="AJ169" s="310"/>
      <c r="AK169" s="310"/>
      <c r="AL169" s="310"/>
      <c r="AM169" s="310"/>
      <c r="AN169" s="310"/>
      <c r="AO169" s="310"/>
      <c r="AP169" s="310"/>
      <c r="AQ169" s="310"/>
      <c r="AR169" s="310"/>
      <c r="AS169" s="310"/>
      <c r="AT169" s="310"/>
      <c r="AU169" s="310"/>
      <c r="AV169" s="310"/>
      <c r="AW169" s="310"/>
      <c r="AX169" s="310"/>
      <c r="AY169" s="310"/>
      <c r="AZ169" s="310"/>
      <c r="BA169" s="310"/>
      <c r="BB169" s="310"/>
      <c r="BC169" s="310"/>
      <c r="BD169" s="310"/>
      <c r="BE169" s="310"/>
      <c r="BF169" s="310"/>
      <c r="BG169" s="310"/>
      <c r="BH169" s="310"/>
      <c r="BI169" s="310"/>
      <c r="BJ169" s="310"/>
      <c r="BK169" s="310"/>
      <c r="BL169" s="310"/>
      <c r="BM169" s="310"/>
      <c r="BN169" s="310"/>
      <c r="BO169" s="310"/>
    </row>
    <row r="170" spans="12:67" s="296" customFormat="1" x14ac:dyDescent="0.25">
      <c r="L170" s="295"/>
      <c r="M170" s="291"/>
      <c r="N170" s="292"/>
      <c r="O170" s="292"/>
      <c r="P170" s="292"/>
      <c r="Q170" s="320"/>
      <c r="R170" s="292"/>
      <c r="S170" s="292"/>
      <c r="T170" s="292"/>
      <c r="U170" s="292"/>
      <c r="X170" s="310"/>
      <c r="Y170" s="292"/>
      <c r="Z170" s="292"/>
      <c r="AA170" s="292"/>
      <c r="AB170" s="292"/>
      <c r="AC170" s="292"/>
      <c r="AD170" s="292"/>
      <c r="AE170" s="292"/>
      <c r="AF170" s="292"/>
      <c r="AG170" s="310"/>
      <c r="AH170" s="310"/>
      <c r="AI170" s="310"/>
      <c r="AJ170" s="310"/>
      <c r="AK170" s="310"/>
      <c r="AL170" s="310"/>
      <c r="AM170" s="310"/>
      <c r="AN170" s="310"/>
      <c r="AO170" s="310"/>
      <c r="AP170" s="310"/>
      <c r="AQ170" s="310"/>
      <c r="AR170" s="310"/>
      <c r="AS170" s="310"/>
      <c r="AT170" s="310"/>
      <c r="AU170" s="310"/>
      <c r="AV170" s="310"/>
      <c r="AW170" s="310"/>
      <c r="AX170" s="310"/>
      <c r="AY170" s="310"/>
      <c r="AZ170" s="310"/>
      <c r="BA170" s="310"/>
      <c r="BB170" s="310"/>
      <c r="BC170" s="310"/>
      <c r="BD170" s="310"/>
      <c r="BE170" s="310"/>
      <c r="BF170" s="310"/>
      <c r="BG170" s="310"/>
      <c r="BH170" s="310"/>
      <c r="BI170" s="310"/>
      <c r="BJ170" s="310"/>
      <c r="BK170" s="310"/>
      <c r="BL170" s="310"/>
      <c r="BM170" s="310"/>
      <c r="BN170" s="310"/>
      <c r="BO170" s="310"/>
    </row>
    <row r="171" spans="12:67" s="296" customFormat="1" x14ac:dyDescent="0.25">
      <c r="L171" s="295"/>
      <c r="M171" s="291"/>
      <c r="N171" s="292"/>
      <c r="O171" s="292"/>
      <c r="P171" s="292"/>
      <c r="Q171" s="320"/>
      <c r="R171" s="292"/>
      <c r="S171" s="292"/>
      <c r="T171" s="292"/>
      <c r="U171" s="292"/>
      <c r="X171" s="310"/>
      <c r="Y171" s="292"/>
      <c r="Z171" s="292"/>
      <c r="AA171" s="292"/>
      <c r="AB171" s="292"/>
      <c r="AC171" s="292"/>
      <c r="AD171" s="292"/>
      <c r="AE171" s="292"/>
      <c r="AF171" s="292"/>
      <c r="AG171" s="310"/>
      <c r="AH171" s="310"/>
      <c r="AI171" s="310"/>
      <c r="AJ171" s="310"/>
      <c r="AK171" s="310"/>
      <c r="AL171" s="310"/>
      <c r="AM171" s="310"/>
      <c r="AN171" s="310"/>
      <c r="AO171" s="310"/>
      <c r="AP171" s="310"/>
      <c r="AQ171" s="310"/>
      <c r="AR171" s="310"/>
      <c r="AS171" s="310"/>
      <c r="AT171" s="310"/>
      <c r="AU171" s="310"/>
      <c r="AV171" s="310"/>
      <c r="AW171" s="310"/>
      <c r="AX171" s="310"/>
      <c r="AY171" s="310"/>
      <c r="AZ171" s="310"/>
      <c r="BA171" s="310"/>
      <c r="BB171" s="310"/>
      <c r="BC171" s="310"/>
      <c r="BD171" s="310"/>
      <c r="BE171" s="310"/>
      <c r="BF171" s="310"/>
      <c r="BG171" s="310"/>
      <c r="BH171" s="310"/>
      <c r="BI171" s="310"/>
      <c r="BJ171" s="310"/>
      <c r="BK171" s="310"/>
      <c r="BL171" s="310"/>
      <c r="BM171" s="310"/>
      <c r="BN171" s="310"/>
      <c r="BO171" s="310"/>
    </row>
    <row r="172" spans="12:67" s="296" customFormat="1" x14ac:dyDescent="0.25">
      <c r="L172" s="295"/>
      <c r="M172" s="291"/>
      <c r="N172" s="292"/>
      <c r="O172" s="292"/>
      <c r="P172" s="292"/>
      <c r="Q172" s="320"/>
      <c r="R172" s="292"/>
      <c r="S172" s="292"/>
      <c r="T172" s="292"/>
      <c r="U172" s="292"/>
      <c r="X172" s="310"/>
      <c r="Y172" s="292"/>
      <c r="Z172" s="292"/>
      <c r="AA172" s="292"/>
      <c r="AB172" s="292"/>
      <c r="AC172" s="292"/>
      <c r="AD172" s="292"/>
      <c r="AE172" s="292"/>
      <c r="AF172" s="292"/>
      <c r="AG172" s="310"/>
      <c r="AH172" s="310"/>
      <c r="AI172" s="310"/>
      <c r="AJ172" s="310"/>
      <c r="AK172" s="310"/>
      <c r="AL172" s="310"/>
      <c r="AM172" s="310"/>
      <c r="AN172" s="310"/>
      <c r="AO172" s="310"/>
      <c r="AP172" s="310"/>
      <c r="AQ172" s="310"/>
      <c r="AR172" s="310"/>
      <c r="AS172" s="310"/>
      <c r="AT172" s="310"/>
      <c r="AU172" s="310"/>
      <c r="AV172" s="310"/>
      <c r="AW172" s="310"/>
      <c r="AX172" s="310"/>
      <c r="AY172" s="310"/>
      <c r="AZ172" s="310"/>
      <c r="BA172" s="310"/>
      <c r="BB172" s="310"/>
      <c r="BC172" s="310"/>
      <c r="BD172" s="310"/>
      <c r="BE172" s="310"/>
      <c r="BF172" s="310"/>
      <c r="BG172" s="310"/>
      <c r="BH172" s="310"/>
      <c r="BI172" s="310"/>
      <c r="BJ172" s="310"/>
      <c r="BK172" s="310"/>
      <c r="BL172" s="310"/>
      <c r="BM172" s="310"/>
      <c r="BN172" s="310"/>
      <c r="BO172" s="310"/>
    </row>
    <row r="173" spans="12:67" s="296" customFormat="1" x14ac:dyDescent="0.25">
      <c r="L173" s="295"/>
      <c r="M173" s="291"/>
      <c r="N173" s="292"/>
      <c r="O173" s="292"/>
      <c r="P173" s="292"/>
      <c r="Q173" s="320"/>
      <c r="R173" s="292"/>
      <c r="S173" s="292"/>
      <c r="T173" s="292"/>
      <c r="U173" s="292"/>
      <c r="X173" s="310"/>
      <c r="Y173" s="292"/>
      <c r="Z173" s="292"/>
      <c r="AA173" s="292"/>
      <c r="AB173" s="292"/>
      <c r="AC173" s="292"/>
      <c r="AD173" s="292"/>
      <c r="AE173" s="292"/>
      <c r="AF173" s="292"/>
      <c r="AG173" s="310"/>
      <c r="AH173" s="310"/>
      <c r="AI173" s="310"/>
      <c r="AJ173" s="310"/>
      <c r="AK173" s="310"/>
      <c r="AL173" s="310"/>
      <c r="AM173" s="310"/>
      <c r="AN173" s="310"/>
      <c r="AO173" s="310"/>
      <c r="AP173" s="310"/>
      <c r="AQ173" s="310"/>
      <c r="AR173" s="310"/>
      <c r="AS173" s="310"/>
      <c r="AT173" s="310"/>
      <c r="AU173" s="310"/>
      <c r="AV173" s="310"/>
      <c r="AW173" s="310"/>
      <c r="AX173" s="310"/>
      <c r="AY173" s="310"/>
      <c r="AZ173" s="310"/>
      <c r="BA173" s="310"/>
      <c r="BB173" s="310"/>
      <c r="BC173" s="310"/>
      <c r="BD173" s="310"/>
      <c r="BE173" s="310"/>
      <c r="BF173" s="310"/>
      <c r="BG173" s="310"/>
      <c r="BH173" s="310"/>
      <c r="BI173" s="310"/>
      <c r="BJ173" s="310"/>
      <c r="BK173" s="310"/>
      <c r="BL173" s="310"/>
      <c r="BM173" s="310"/>
      <c r="BN173" s="310"/>
      <c r="BO173" s="310"/>
    </row>
    <row r="174" spans="12:67" s="296" customFormat="1" x14ac:dyDescent="0.25">
      <c r="L174" s="295"/>
      <c r="M174" s="291"/>
      <c r="N174" s="292"/>
      <c r="O174" s="292"/>
      <c r="P174" s="292"/>
      <c r="Q174" s="320"/>
      <c r="R174" s="292"/>
      <c r="S174" s="292"/>
      <c r="T174" s="292"/>
      <c r="U174" s="292"/>
      <c r="X174" s="310"/>
      <c r="Y174" s="292"/>
      <c r="Z174" s="292"/>
      <c r="AA174" s="292"/>
      <c r="AB174" s="292"/>
      <c r="AC174" s="292"/>
      <c r="AD174" s="292"/>
      <c r="AE174" s="292"/>
      <c r="AF174" s="292"/>
      <c r="AG174" s="310"/>
      <c r="AH174" s="310"/>
      <c r="AI174" s="310"/>
      <c r="AJ174" s="310"/>
      <c r="AK174" s="310"/>
      <c r="AL174" s="310"/>
      <c r="AM174" s="310"/>
      <c r="AN174" s="310"/>
      <c r="AO174" s="310"/>
      <c r="AP174" s="310"/>
      <c r="AQ174" s="310"/>
      <c r="AR174" s="310"/>
      <c r="AS174" s="310"/>
      <c r="AT174" s="310"/>
      <c r="AU174" s="310"/>
      <c r="AV174" s="310"/>
      <c r="AW174" s="310"/>
      <c r="AX174" s="310"/>
      <c r="AY174" s="310"/>
      <c r="AZ174" s="310"/>
      <c r="BA174" s="310"/>
      <c r="BB174" s="310"/>
      <c r="BC174" s="310"/>
      <c r="BD174" s="310"/>
      <c r="BE174" s="310"/>
      <c r="BF174" s="310"/>
      <c r="BG174" s="310"/>
      <c r="BH174" s="310"/>
      <c r="BI174" s="310"/>
      <c r="BJ174" s="310"/>
      <c r="BK174" s="310"/>
      <c r="BL174" s="310"/>
      <c r="BM174" s="310"/>
      <c r="BN174" s="310"/>
      <c r="BO174" s="310"/>
    </row>
    <row r="175" spans="12:67" s="296" customFormat="1" x14ac:dyDescent="0.25">
      <c r="L175" s="295"/>
      <c r="M175" s="291"/>
      <c r="N175" s="292"/>
      <c r="O175" s="292"/>
      <c r="P175" s="292"/>
      <c r="Q175" s="320"/>
      <c r="R175" s="292"/>
      <c r="S175" s="292"/>
      <c r="T175" s="292"/>
      <c r="U175" s="292"/>
      <c r="X175" s="310"/>
      <c r="Y175" s="292"/>
      <c r="Z175" s="292"/>
      <c r="AA175" s="292"/>
      <c r="AB175" s="292"/>
      <c r="AC175" s="292"/>
      <c r="AD175" s="292"/>
      <c r="AE175" s="292"/>
      <c r="AF175" s="292"/>
      <c r="AG175" s="310"/>
      <c r="AH175" s="310"/>
      <c r="AI175" s="310"/>
      <c r="AJ175" s="310"/>
      <c r="AK175" s="310"/>
      <c r="AL175" s="310"/>
      <c r="AM175" s="310"/>
      <c r="AN175" s="310"/>
      <c r="AO175" s="310"/>
      <c r="AP175" s="310"/>
      <c r="AQ175" s="310"/>
      <c r="AR175" s="310"/>
      <c r="AS175" s="310"/>
      <c r="AT175" s="310"/>
      <c r="AU175" s="310"/>
      <c r="AV175" s="310"/>
      <c r="AW175" s="310"/>
      <c r="AX175" s="310"/>
      <c r="AY175" s="310"/>
      <c r="AZ175" s="310"/>
      <c r="BA175" s="310"/>
      <c r="BB175" s="310"/>
      <c r="BC175" s="310"/>
      <c r="BD175" s="310"/>
      <c r="BE175" s="310"/>
      <c r="BF175" s="310"/>
      <c r="BG175" s="310"/>
      <c r="BH175" s="310"/>
      <c r="BI175" s="310"/>
      <c r="BJ175" s="310"/>
      <c r="BK175" s="310"/>
      <c r="BL175" s="310"/>
      <c r="BM175" s="310"/>
      <c r="BN175" s="310"/>
      <c r="BO175" s="310"/>
    </row>
    <row r="176" spans="12:67" s="296" customFormat="1" x14ac:dyDescent="0.25">
      <c r="L176" s="295"/>
      <c r="M176" s="291"/>
      <c r="N176" s="292"/>
      <c r="O176" s="292"/>
      <c r="P176" s="292"/>
      <c r="Q176" s="320"/>
      <c r="R176" s="292"/>
      <c r="S176" s="292"/>
      <c r="T176" s="292"/>
      <c r="U176" s="292"/>
      <c r="X176" s="310"/>
      <c r="Y176" s="292"/>
      <c r="Z176" s="292"/>
      <c r="AA176" s="292"/>
      <c r="AB176" s="292"/>
      <c r="AC176" s="292"/>
      <c r="AD176" s="292"/>
      <c r="AE176" s="292"/>
      <c r="AF176" s="292"/>
      <c r="AG176" s="310"/>
      <c r="AH176" s="310"/>
      <c r="AI176" s="310"/>
      <c r="AJ176" s="310"/>
      <c r="AK176" s="310"/>
      <c r="AL176" s="310"/>
      <c r="AM176" s="310"/>
      <c r="AN176" s="310"/>
      <c r="AO176" s="310"/>
      <c r="AP176" s="310"/>
      <c r="AQ176" s="310"/>
      <c r="AR176" s="310"/>
      <c r="AS176" s="310"/>
      <c r="AT176" s="310"/>
      <c r="AU176" s="310"/>
      <c r="AV176" s="310"/>
      <c r="AW176" s="310"/>
      <c r="AX176" s="310"/>
      <c r="AY176" s="310"/>
      <c r="AZ176" s="310"/>
      <c r="BA176" s="310"/>
      <c r="BB176" s="310"/>
      <c r="BC176" s="310"/>
      <c r="BD176" s="310"/>
      <c r="BE176" s="310"/>
      <c r="BF176" s="310"/>
      <c r="BG176" s="310"/>
      <c r="BH176" s="310"/>
      <c r="BI176" s="310"/>
      <c r="BJ176" s="310"/>
      <c r="BK176" s="310"/>
      <c r="BL176" s="310"/>
      <c r="BM176" s="310"/>
      <c r="BN176" s="310"/>
      <c r="BO176" s="310"/>
    </row>
    <row r="177" spans="12:67" s="296" customFormat="1" x14ac:dyDescent="0.25">
      <c r="L177" s="295"/>
      <c r="M177" s="291"/>
      <c r="N177" s="292"/>
      <c r="O177" s="292"/>
      <c r="P177" s="292"/>
      <c r="Q177" s="320"/>
      <c r="R177" s="292"/>
      <c r="S177" s="292"/>
      <c r="T177" s="292"/>
      <c r="U177" s="292"/>
      <c r="X177" s="310"/>
      <c r="Y177" s="292"/>
      <c r="Z177" s="292"/>
      <c r="AA177" s="292"/>
      <c r="AB177" s="292"/>
      <c r="AC177" s="292"/>
      <c r="AD177" s="292"/>
      <c r="AE177" s="292"/>
      <c r="AF177" s="292"/>
      <c r="AG177" s="310"/>
      <c r="AH177" s="310"/>
      <c r="AI177" s="310"/>
      <c r="AJ177" s="310"/>
      <c r="AK177" s="310"/>
      <c r="AL177" s="310"/>
      <c r="AM177" s="310"/>
      <c r="AN177" s="310"/>
      <c r="AO177" s="310"/>
      <c r="AP177" s="310"/>
      <c r="AQ177" s="310"/>
      <c r="AR177" s="310"/>
      <c r="AS177" s="310"/>
      <c r="AT177" s="310"/>
      <c r="AU177" s="310"/>
      <c r="AV177" s="310"/>
      <c r="AW177" s="310"/>
      <c r="AX177" s="310"/>
      <c r="AY177" s="310"/>
      <c r="AZ177" s="310"/>
      <c r="BA177" s="310"/>
      <c r="BB177" s="310"/>
      <c r="BC177" s="310"/>
      <c r="BD177" s="310"/>
      <c r="BE177" s="310"/>
      <c r="BF177" s="310"/>
      <c r="BG177" s="310"/>
      <c r="BH177" s="310"/>
      <c r="BI177" s="310"/>
      <c r="BJ177" s="310"/>
      <c r="BK177" s="310"/>
      <c r="BL177" s="310"/>
      <c r="BM177" s="310"/>
      <c r="BN177" s="310"/>
      <c r="BO177" s="310"/>
    </row>
    <row r="178" spans="12:67" s="296" customFormat="1" x14ac:dyDescent="0.25">
      <c r="L178" s="295"/>
      <c r="M178" s="291"/>
      <c r="N178" s="292"/>
      <c r="O178" s="292"/>
      <c r="P178" s="292"/>
      <c r="Q178" s="320"/>
      <c r="R178" s="292"/>
      <c r="S178" s="292"/>
      <c r="T178" s="292"/>
      <c r="U178" s="292"/>
      <c r="X178" s="310"/>
      <c r="Y178" s="292"/>
      <c r="Z178" s="292"/>
      <c r="AA178" s="292"/>
      <c r="AB178" s="292"/>
      <c r="AC178" s="292"/>
      <c r="AD178" s="292"/>
      <c r="AE178" s="292"/>
      <c r="AF178" s="292"/>
      <c r="AG178" s="310"/>
      <c r="AH178" s="310"/>
      <c r="AI178" s="310"/>
      <c r="AJ178" s="310"/>
      <c r="AK178" s="310"/>
      <c r="AL178" s="310"/>
      <c r="AM178" s="310"/>
      <c r="AN178" s="310"/>
      <c r="AO178" s="310"/>
      <c r="AP178" s="310"/>
      <c r="AQ178" s="310"/>
      <c r="AR178" s="310"/>
      <c r="AS178" s="310"/>
      <c r="AT178" s="310"/>
      <c r="AU178" s="310"/>
      <c r="AV178" s="310"/>
      <c r="AW178" s="310"/>
      <c r="AX178" s="310"/>
      <c r="AY178" s="310"/>
      <c r="AZ178" s="310"/>
      <c r="BA178" s="310"/>
      <c r="BB178" s="310"/>
      <c r="BC178" s="310"/>
      <c r="BD178" s="310"/>
      <c r="BE178" s="310"/>
      <c r="BF178" s="310"/>
      <c r="BG178" s="310"/>
      <c r="BH178" s="310"/>
      <c r="BI178" s="310"/>
      <c r="BJ178" s="310"/>
      <c r="BK178" s="310"/>
      <c r="BL178" s="310"/>
      <c r="BM178" s="310"/>
      <c r="BN178" s="310"/>
      <c r="BO178" s="310"/>
    </row>
    <row r="179" spans="12:67" s="296" customFormat="1" x14ac:dyDescent="0.25">
      <c r="L179" s="295"/>
      <c r="M179" s="291"/>
      <c r="N179" s="292"/>
      <c r="O179" s="292"/>
      <c r="P179" s="292"/>
      <c r="Q179" s="320"/>
      <c r="R179" s="292"/>
      <c r="S179" s="292"/>
      <c r="T179" s="292"/>
      <c r="U179" s="292"/>
      <c r="X179" s="310"/>
      <c r="Y179" s="292"/>
      <c r="Z179" s="292"/>
      <c r="AA179" s="292"/>
      <c r="AB179" s="292"/>
      <c r="AC179" s="292"/>
      <c r="AD179" s="292"/>
      <c r="AE179" s="292"/>
      <c r="AF179" s="292"/>
      <c r="AG179" s="310"/>
      <c r="AH179" s="310"/>
      <c r="AI179" s="310"/>
      <c r="AJ179" s="310"/>
      <c r="AK179" s="310"/>
      <c r="AL179" s="310"/>
      <c r="AM179" s="310"/>
      <c r="AN179" s="310"/>
      <c r="AO179" s="310"/>
      <c r="AP179" s="310"/>
      <c r="AQ179" s="310"/>
      <c r="AR179" s="310"/>
      <c r="AS179" s="310"/>
      <c r="AT179" s="310"/>
      <c r="AU179" s="310"/>
      <c r="AV179" s="310"/>
      <c r="AW179" s="310"/>
      <c r="AX179" s="310"/>
      <c r="AY179" s="310"/>
      <c r="AZ179" s="310"/>
      <c r="BA179" s="310"/>
      <c r="BB179" s="310"/>
      <c r="BC179" s="310"/>
      <c r="BD179" s="310"/>
      <c r="BE179" s="310"/>
      <c r="BF179" s="310"/>
      <c r="BG179" s="310"/>
      <c r="BH179" s="310"/>
      <c r="BI179" s="310"/>
      <c r="BJ179" s="310"/>
      <c r="BK179" s="310"/>
      <c r="BL179" s="310"/>
      <c r="BM179" s="310"/>
      <c r="BN179" s="310"/>
      <c r="BO179" s="310"/>
    </row>
    <row r="180" spans="12:67" s="296" customFormat="1" x14ac:dyDescent="0.25">
      <c r="L180" s="295"/>
      <c r="M180" s="291"/>
      <c r="N180" s="292"/>
      <c r="O180" s="292"/>
      <c r="P180" s="292"/>
      <c r="Q180" s="320"/>
      <c r="R180" s="292"/>
      <c r="S180" s="292"/>
      <c r="T180" s="292"/>
      <c r="U180" s="292"/>
      <c r="X180" s="310"/>
      <c r="Y180" s="292"/>
      <c r="Z180" s="292"/>
      <c r="AA180" s="292"/>
      <c r="AB180" s="292"/>
      <c r="AC180" s="292"/>
      <c r="AD180" s="292"/>
      <c r="AE180" s="292"/>
      <c r="AF180" s="292"/>
      <c r="AG180" s="310"/>
      <c r="AH180" s="310"/>
      <c r="AI180" s="310"/>
      <c r="AJ180" s="310"/>
      <c r="AK180" s="310"/>
      <c r="AL180" s="310"/>
      <c r="AM180" s="310"/>
      <c r="AN180" s="310"/>
      <c r="AO180" s="310"/>
      <c r="AP180" s="310"/>
      <c r="AQ180" s="310"/>
      <c r="AR180" s="310"/>
      <c r="AS180" s="310"/>
      <c r="AT180" s="310"/>
      <c r="AU180" s="310"/>
      <c r="AV180" s="310"/>
      <c r="AW180" s="310"/>
      <c r="AX180" s="310"/>
      <c r="AY180" s="310"/>
      <c r="AZ180" s="310"/>
      <c r="BA180" s="310"/>
      <c r="BB180" s="310"/>
      <c r="BC180" s="310"/>
      <c r="BD180" s="310"/>
      <c r="BE180" s="310"/>
      <c r="BF180" s="310"/>
      <c r="BG180" s="310"/>
      <c r="BH180" s="310"/>
      <c r="BI180" s="310"/>
      <c r="BJ180" s="310"/>
      <c r="BK180" s="310"/>
      <c r="BL180" s="310"/>
      <c r="BM180" s="310"/>
      <c r="BN180" s="310"/>
      <c r="BO180" s="310"/>
    </row>
    <row r="181" spans="12:67" s="296" customFormat="1" x14ac:dyDescent="0.25">
      <c r="L181" s="295"/>
      <c r="M181" s="291"/>
      <c r="N181" s="292"/>
      <c r="O181" s="292"/>
      <c r="P181" s="292"/>
      <c r="Q181" s="320"/>
      <c r="R181" s="292"/>
      <c r="S181" s="292"/>
      <c r="T181" s="292"/>
      <c r="U181" s="292"/>
      <c r="X181" s="310"/>
      <c r="Y181" s="292"/>
      <c r="Z181" s="292"/>
      <c r="AA181" s="292"/>
      <c r="AB181" s="292"/>
      <c r="AC181" s="292"/>
      <c r="AD181" s="292"/>
      <c r="AE181" s="292"/>
      <c r="AF181" s="292"/>
      <c r="AG181" s="310"/>
      <c r="AH181" s="310"/>
      <c r="AI181" s="310"/>
      <c r="AJ181" s="310"/>
      <c r="AK181" s="310"/>
      <c r="AL181" s="310"/>
      <c r="AM181" s="310"/>
      <c r="AN181" s="310"/>
      <c r="AO181" s="310"/>
      <c r="AP181" s="310"/>
      <c r="AQ181" s="310"/>
      <c r="AR181" s="310"/>
      <c r="AS181" s="310"/>
      <c r="AT181" s="310"/>
      <c r="AU181" s="310"/>
      <c r="AV181" s="310"/>
      <c r="AW181" s="310"/>
      <c r="AX181" s="310"/>
      <c r="AY181" s="310"/>
      <c r="AZ181" s="310"/>
      <c r="BA181" s="310"/>
      <c r="BB181" s="310"/>
      <c r="BC181" s="310"/>
      <c r="BD181" s="310"/>
      <c r="BE181" s="310"/>
      <c r="BF181" s="310"/>
      <c r="BG181" s="310"/>
      <c r="BH181" s="310"/>
      <c r="BI181" s="310"/>
      <c r="BJ181" s="310"/>
      <c r="BK181" s="310"/>
      <c r="BL181" s="310"/>
      <c r="BM181" s="310"/>
      <c r="BN181" s="310"/>
      <c r="BO181" s="310"/>
    </row>
    <row r="182" spans="12:67" s="296" customFormat="1" x14ac:dyDescent="0.25">
      <c r="L182" s="295"/>
      <c r="M182" s="291"/>
      <c r="N182" s="292"/>
      <c r="O182" s="292"/>
      <c r="P182" s="292"/>
      <c r="Q182" s="320"/>
      <c r="R182" s="292"/>
      <c r="S182" s="292"/>
      <c r="T182" s="292"/>
      <c r="U182" s="292"/>
      <c r="X182" s="310"/>
      <c r="Y182" s="292"/>
      <c r="Z182" s="292"/>
      <c r="AA182" s="292"/>
      <c r="AB182" s="292"/>
      <c r="AC182" s="292"/>
      <c r="AD182" s="292"/>
      <c r="AE182" s="292"/>
      <c r="AF182" s="292"/>
      <c r="AG182" s="310"/>
      <c r="AH182" s="310"/>
      <c r="AI182" s="310"/>
      <c r="AJ182" s="310"/>
      <c r="AK182" s="310"/>
      <c r="AL182" s="310"/>
      <c r="AM182" s="310"/>
      <c r="AN182" s="310"/>
      <c r="AO182" s="310"/>
      <c r="AP182" s="310"/>
      <c r="AQ182" s="310"/>
      <c r="AR182" s="310"/>
      <c r="AS182" s="310"/>
      <c r="AT182" s="310"/>
      <c r="AU182" s="310"/>
      <c r="AV182" s="310"/>
      <c r="AW182" s="310"/>
      <c r="AX182" s="310"/>
      <c r="AY182" s="310"/>
      <c r="AZ182" s="310"/>
      <c r="BA182" s="310"/>
      <c r="BB182" s="310"/>
      <c r="BC182" s="310"/>
      <c r="BD182" s="310"/>
      <c r="BE182" s="310"/>
      <c r="BF182" s="310"/>
      <c r="BG182" s="310"/>
      <c r="BH182" s="310"/>
      <c r="BI182" s="310"/>
      <c r="BJ182" s="310"/>
      <c r="BK182" s="310"/>
      <c r="BL182" s="310"/>
      <c r="BM182" s="310"/>
      <c r="BN182" s="310"/>
      <c r="BO182" s="310"/>
    </row>
    <row r="183" spans="12:67" s="296" customFormat="1" x14ac:dyDescent="0.25">
      <c r="L183" s="295"/>
      <c r="M183" s="291"/>
      <c r="N183" s="292"/>
      <c r="O183" s="292"/>
      <c r="P183" s="292"/>
      <c r="Q183" s="320"/>
      <c r="R183" s="292"/>
      <c r="S183" s="292"/>
      <c r="T183" s="292"/>
      <c r="U183" s="292"/>
      <c r="X183" s="310"/>
      <c r="Y183" s="292"/>
      <c r="Z183" s="292"/>
      <c r="AA183" s="292"/>
      <c r="AB183" s="292"/>
      <c r="AC183" s="292"/>
      <c r="AD183" s="292"/>
      <c r="AE183" s="292"/>
      <c r="AF183" s="292"/>
      <c r="AG183" s="310"/>
      <c r="AH183" s="310"/>
      <c r="AI183" s="310"/>
      <c r="AJ183" s="310"/>
      <c r="AK183" s="310"/>
      <c r="AL183" s="310"/>
      <c r="AM183" s="310"/>
      <c r="AN183" s="310"/>
      <c r="AO183" s="310"/>
      <c r="AP183" s="310"/>
      <c r="AQ183" s="310"/>
      <c r="AR183" s="310"/>
      <c r="AS183" s="310"/>
      <c r="AT183" s="310"/>
      <c r="AU183" s="310"/>
      <c r="AV183" s="310"/>
      <c r="AW183" s="310"/>
      <c r="AX183" s="310"/>
      <c r="AY183" s="310"/>
      <c r="AZ183" s="310"/>
      <c r="BA183" s="310"/>
      <c r="BB183" s="310"/>
      <c r="BC183" s="310"/>
      <c r="BD183" s="310"/>
      <c r="BE183" s="310"/>
      <c r="BF183" s="310"/>
      <c r="BG183" s="310"/>
      <c r="BH183" s="310"/>
      <c r="BI183" s="310"/>
      <c r="BJ183" s="310"/>
      <c r="BK183" s="310"/>
      <c r="BL183" s="310"/>
      <c r="BM183" s="310"/>
      <c r="BN183" s="310"/>
      <c r="BO183" s="310"/>
    </row>
    <row r="184" spans="12:67" s="296" customFormat="1" x14ac:dyDescent="0.25">
      <c r="L184" s="295"/>
      <c r="M184" s="291"/>
      <c r="N184" s="292"/>
      <c r="O184" s="292"/>
      <c r="P184" s="292"/>
      <c r="Q184" s="320"/>
      <c r="R184" s="292"/>
      <c r="S184" s="292"/>
      <c r="T184" s="292"/>
      <c r="U184" s="292"/>
      <c r="X184" s="310"/>
      <c r="Y184" s="292"/>
      <c r="Z184" s="292"/>
      <c r="AA184" s="292"/>
      <c r="AB184" s="292"/>
      <c r="AC184" s="292"/>
      <c r="AD184" s="292"/>
      <c r="AE184" s="292"/>
      <c r="AF184" s="292"/>
      <c r="AG184" s="310"/>
      <c r="AH184" s="310"/>
      <c r="AI184" s="310"/>
      <c r="AJ184" s="310"/>
      <c r="AK184" s="310"/>
      <c r="AL184" s="310"/>
      <c r="AM184" s="310"/>
      <c r="AN184" s="310"/>
      <c r="AO184" s="310"/>
      <c r="AP184" s="310"/>
      <c r="AQ184" s="310"/>
      <c r="AR184" s="310"/>
      <c r="AS184" s="310"/>
      <c r="AT184" s="310"/>
      <c r="AU184" s="310"/>
      <c r="AV184" s="310"/>
      <c r="AW184" s="310"/>
      <c r="AX184" s="310"/>
      <c r="AY184" s="310"/>
      <c r="AZ184" s="310"/>
      <c r="BA184" s="310"/>
      <c r="BB184" s="310"/>
      <c r="BC184" s="310"/>
      <c r="BD184" s="310"/>
      <c r="BE184" s="310"/>
      <c r="BF184" s="310"/>
      <c r="BG184" s="310"/>
      <c r="BH184" s="310"/>
      <c r="BI184" s="310"/>
      <c r="BJ184" s="310"/>
      <c r="BK184" s="310"/>
      <c r="BL184" s="310"/>
      <c r="BM184" s="310"/>
      <c r="BN184" s="310"/>
      <c r="BO184" s="310"/>
    </row>
    <row r="185" spans="12:67" s="296" customFormat="1" x14ac:dyDescent="0.25">
      <c r="L185" s="295"/>
      <c r="M185" s="291"/>
      <c r="N185" s="292"/>
      <c r="O185" s="292"/>
      <c r="P185" s="292"/>
      <c r="Q185" s="320"/>
      <c r="R185" s="292"/>
      <c r="S185" s="292"/>
      <c r="T185" s="292"/>
      <c r="U185" s="292"/>
      <c r="X185" s="310"/>
      <c r="Y185" s="292"/>
      <c r="Z185" s="292"/>
      <c r="AA185" s="292"/>
      <c r="AB185" s="292"/>
      <c r="AC185" s="292"/>
      <c r="AD185" s="292"/>
      <c r="AE185" s="292"/>
      <c r="AF185" s="292"/>
      <c r="AG185" s="310"/>
      <c r="AH185" s="310"/>
      <c r="AI185" s="310"/>
      <c r="AJ185" s="310"/>
      <c r="AK185" s="310"/>
      <c r="AL185" s="310"/>
      <c r="AM185" s="310"/>
      <c r="AN185" s="310"/>
      <c r="AO185" s="310"/>
      <c r="AP185" s="310"/>
      <c r="AQ185" s="310"/>
      <c r="AR185" s="310"/>
      <c r="AS185" s="310"/>
      <c r="AT185" s="310"/>
      <c r="AU185" s="310"/>
      <c r="AV185" s="310"/>
      <c r="AW185" s="310"/>
      <c r="AX185" s="310"/>
      <c r="AY185" s="310"/>
      <c r="AZ185" s="310"/>
      <c r="BA185" s="310"/>
      <c r="BB185" s="310"/>
      <c r="BC185" s="310"/>
      <c r="BD185" s="310"/>
      <c r="BE185" s="310"/>
      <c r="BF185" s="310"/>
      <c r="BG185" s="310"/>
      <c r="BH185" s="310"/>
      <c r="BI185" s="310"/>
      <c r="BJ185" s="310"/>
      <c r="BK185" s="310"/>
      <c r="BL185" s="310"/>
      <c r="BM185" s="310"/>
      <c r="BN185" s="310"/>
      <c r="BO185" s="310"/>
    </row>
    <row r="186" spans="12:67" s="296" customFormat="1" x14ac:dyDescent="0.25">
      <c r="L186" s="295"/>
      <c r="M186" s="291"/>
      <c r="N186" s="292"/>
      <c r="O186" s="292"/>
      <c r="P186" s="292"/>
      <c r="Q186" s="320"/>
      <c r="R186" s="292"/>
      <c r="S186" s="292"/>
      <c r="T186" s="292"/>
      <c r="U186" s="292"/>
      <c r="X186" s="310"/>
      <c r="Y186" s="292"/>
      <c r="Z186" s="292"/>
      <c r="AA186" s="292"/>
      <c r="AB186" s="292"/>
      <c r="AC186" s="292"/>
      <c r="AD186" s="292"/>
      <c r="AE186" s="292"/>
      <c r="AF186" s="292"/>
      <c r="AG186" s="310"/>
      <c r="AH186" s="310"/>
      <c r="AI186" s="310"/>
      <c r="AJ186" s="310"/>
      <c r="AK186" s="310"/>
      <c r="AL186" s="310"/>
      <c r="AM186" s="310"/>
      <c r="AN186" s="310"/>
      <c r="AO186" s="310"/>
      <c r="AP186" s="310"/>
      <c r="AQ186" s="310"/>
      <c r="AR186" s="310"/>
      <c r="AS186" s="310"/>
      <c r="AT186" s="310"/>
      <c r="AU186" s="310"/>
      <c r="AV186" s="310"/>
      <c r="AW186" s="310"/>
      <c r="AX186" s="310"/>
      <c r="AY186" s="310"/>
      <c r="AZ186" s="310"/>
      <c r="BA186" s="310"/>
      <c r="BB186" s="310"/>
      <c r="BC186" s="310"/>
      <c r="BD186" s="310"/>
      <c r="BE186" s="310"/>
      <c r="BF186" s="310"/>
      <c r="BG186" s="310"/>
      <c r="BH186" s="310"/>
      <c r="BI186" s="310"/>
      <c r="BJ186" s="310"/>
      <c r="BK186" s="310"/>
      <c r="BL186" s="310"/>
      <c r="BM186" s="310"/>
      <c r="BN186" s="310"/>
      <c r="BO186" s="310"/>
    </row>
    <row r="187" spans="12:67" s="296" customFormat="1" x14ac:dyDescent="0.25">
      <c r="L187" s="295"/>
      <c r="M187" s="291"/>
      <c r="N187" s="292"/>
      <c r="O187" s="292"/>
      <c r="P187" s="292"/>
      <c r="Q187" s="320"/>
      <c r="R187" s="292"/>
      <c r="S187" s="292"/>
      <c r="T187" s="292"/>
      <c r="U187" s="292"/>
      <c r="X187" s="310"/>
      <c r="Y187" s="292"/>
      <c r="Z187" s="292"/>
      <c r="AA187" s="292"/>
      <c r="AB187" s="292"/>
      <c r="AC187" s="292"/>
      <c r="AD187" s="292"/>
      <c r="AE187" s="292"/>
      <c r="AF187" s="292"/>
      <c r="AG187" s="310"/>
      <c r="AH187" s="310"/>
      <c r="AI187" s="310"/>
      <c r="AJ187" s="310"/>
      <c r="AK187" s="310"/>
      <c r="AL187" s="310"/>
      <c r="AM187" s="310"/>
      <c r="AN187" s="310"/>
      <c r="AO187" s="310"/>
      <c r="AP187" s="310"/>
      <c r="AQ187" s="310"/>
      <c r="AR187" s="310"/>
      <c r="AS187" s="310"/>
      <c r="AT187" s="310"/>
      <c r="AU187" s="310"/>
      <c r="AV187" s="310"/>
      <c r="AW187" s="310"/>
      <c r="AX187" s="310"/>
      <c r="AY187" s="310"/>
      <c r="AZ187" s="310"/>
      <c r="BA187" s="310"/>
      <c r="BB187" s="310"/>
      <c r="BC187" s="310"/>
      <c r="BD187" s="310"/>
      <c r="BE187" s="310"/>
      <c r="BF187" s="310"/>
      <c r="BG187" s="310"/>
      <c r="BH187" s="310"/>
      <c r="BI187" s="310"/>
      <c r="BJ187" s="310"/>
      <c r="BK187" s="310"/>
      <c r="BL187" s="310"/>
      <c r="BM187" s="310"/>
      <c r="BN187" s="310"/>
      <c r="BO187" s="310"/>
    </row>
    <row r="188" spans="12:67" s="296" customFormat="1" x14ac:dyDescent="0.25">
      <c r="L188" s="295"/>
      <c r="M188" s="291"/>
      <c r="N188" s="292"/>
      <c r="O188" s="292"/>
      <c r="P188" s="292"/>
      <c r="Q188" s="320"/>
      <c r="R188" s="292"/>
      <c r="S188" s="292"/>
      <c r="T188" s="292"/>
      <c r="U188" s="292"/>
      <c r="X188" s="310"/>
      <c r="Y188" s="292"/>
      <c r="Z188" s="292"/>
      <c r="AA188" s="292"/>
      <c r="AB188" s="292"/>
      <c r="AC188" s="292"/>
      <c r="AD188" s="292"/>
      <c r="AE188" s="292"/>
      <c r="AF188" s="292"/>
      <c r="AG188" s="310"/>
      <c r="AH188" s="310"/>
      <c r="AI188" s="310"/>
      <c r="AJ188" s="310"/>
      <c r="AK188" s="310"/>
      <c r="AL188" s="310"/>
      <c r="AM188" s="310"/>
      <c r="AN188" s="310"/>
      <c r="AO188" s="310"/>
      <c r="AP188" s="310"/>
      <c r="AQ188" s="310"/>
      <c r="AR188" s="310"/>
      <c r="AS188" s="310"/>
      <c r="AT188" s="310"/>
      <c r="AU188" s="310"/>
      <c r="AV188" s="310"/>
      <c r="AW188" s="310"/>
      <c r="AX188" s="310"/>
      <c r="AY188" s="310"/>
      <c r="AZ188" s="310"/>
      <c r="BA188" s="310"/>
      <c r="BB188" s="310"/>
      <c r="BC188" s="310"/>
      <c r="BD188" s="310"/>
      <c r="BE188" s="310"/>
      <c r="BF188" s="310"/>
      <c r="BG188" s="310"/>
      <c r="BH188" s="310"/>
      <c r="BI188" s="310"/>
      <c r="BJ188" s="310"/>
      <c r="BK188" s="310"/>
      <c r="BL188" s="310"/>
      <c r="BM188" s="310"/>
      <c r="BN188" s="310"/>
      <c r="BO188" s="310"/>
    </row>
    <row r="189" spans="12:67" s="296" customFormat="1" x14ac:dyDescent="0.25">
      <c r="L189" s="295"/>
      <c r="M189" s="291"/>
      <c r="N189" s="292"/>
      <c r="O189" s="292"/>
      <c r="P189" s="292"/>
      <c r="Q189" s="320"/>
      <c r="R189" s="292"/>
      <c r="S189" s="292"/>
      <c r="T189" s="292"/>
      <c r="U189" s="292"/>
      <c r="X189" s="310"/>
      <c r="Y189" s="292"/>
      <c r="Z189" s="292"/>
      <c r="AA189" s="292"/>
      <c r="AB189" s="292"/>
      <c r="AC189" s="292"/>
      <c r="AD189" s="292"/>
      <c r="AE189" s="292"/>
      <c r="AF189" s="292"/>
      <c r="AG189" s="310"/>
      <c r="AH189" s="310"/>
      <c r="AI189" s="310"/>
      <c r="AJ189" s="310"/>
      <c r="AK189" s="310"/>
      <c r="AL189" s="310"/>
      <c r="AM189" s="310"/>
      <c r="AN189" s="310"/>
      <c r="AO189" s="310"/>
      <c r="AP189" s="310"/>
      <c r="AQ189" s="310"/>
      <c r="AR189" s="310"/>
      <c r="AS189" s="310"/>
      <c r="AT189" s="310"/>
      <c r="AU189" s="310"/>
      <c r="AV189" s="310"/>
      <c r="AW189" s="310"/>
      <c r="AX189" s="310"/>
      <c r="AY189" s="310"/>
      <c r="AZ189" s="310"/>
      <c r="BA189" s="310"/>
      <c r="BB189" s="310"/>
      <c r="BC189" s="310"/>
      <c r="BD189" s="310"/>
      <c r="BE189" s="310"/>
      <c r="BF189" s="310"/>
      <c r="BG189" s="310"/>
      <c r="BH189" s="310"/>
      <c r="BI189" s="310"/>
      <c r="BJ189" s="310"/>
      <c r="BK189" s="310"/>
      <c r="BL189" s="310"/>
      <c r="BM189" s="310"/>
      <c r="BN189" s="310"/>
      <c r="BO189" s="310"/>
    </row>
    <row r="190" spans="12:67" s="296" customFormat="1" x14ac:dyDescent="0.25">
      <c r="L190" s="295"/>
      <c r="M190" s="291"/>
      <c r="N190" s="292"/>
      <c r="O190" s="292"/>
      <c r="P190" s="292"/>
      <c r="Q190" s="320"/>
      <c r="R190" s="292"/>
      <c r="S190" s="292"/>
      <c r="T190" s="292"/>
      <c r="U190" s="292"/>
      <c r="X190" s="310"/>
      <c r="Y190" s="292"/>
      <c r="Z190" s="292"/>
      <c r="AA190" s="292"/>
      <c r="AB190" s="292"/>
      <c r="AC190" s="292"/>
      <c r="AD190" s="292"/>
      <c r="AE190" s="292"/>
      <c r="AF190" s="292"/>
      <c r="AG190" s="310"/>
      <c r="AH190" s="310"/>
      <c r="AI190" s="310"/>
      <c r="AJ190" s="310"/>
      <c r="AK190" s="310"/>
      <c r="AL190" s="310"/>
      <c r="AM190" s="310"/>
      <c r="AN190" s="310"/>
      <c r="AO190" s="310"/>
      <c r="AP190" s="310"/>
      <c r="AQ190" s="310"/>
      <c r="AR190" s="310"/>
      <c r="AS190" s="310"/>
      <c r="AT190" s="310"/>
      <c r="AU190" s="310"/>
      <c r="AV190" s="310"/>
      <c r="AW190" s="310"/>
      <c r="AX190" s="310"/>
      <c r="AY190" s="310"/>
      <c r="AZ190" s="310"/>
      <c r="BA190" s="310"/>
      <c r="BB190" s="310"/>
      <c r="BC190" s="310"/>
      <c r="BD190" s="310"/>
      <c r="BE190" s="310"/>
      <c r="BF190" s="310"/>
      <c r="BG190" s="310"/>
      <c r="BH190" s="310"/>
      <c r="BI190" s="310"/>
      <c r="BJ190" s="310"/>
      <c r="BK190" s="310"/>
      <c r="BL190" s="310"/>
      <c r="BM190" s="310"/>
      <c r="BN190" s="310"/>
      <c r="BO190" s="310"/>
    </row>
    <row r="191" spans="12:67" s="296" customFormat="1" x14ac:dyDescent="0.25">
      <c r="L191" s="295"/>
      <c r="M191" s="291"/>
      <c r="N191" s="292"/>
      <c r="O191" s="292"/>
      <c r="P191" s="292"/>
      <c r="Q191" s="320"/>
      <c r="R191" s="292"/>
      <c r="S191" s="292"/>
      <c r="T191" s="292"/>
      <c r="U191" s="292"/>
      <c r="X191" s="310"/>
      <c r="Y191" s="292"/>
      <c r="Z191" s="292"/>
      <c r="AA191" s="292"/>
      <c r="AB191" s="292"/>
      <c r="AC191" s="292"/>
      <c r="AD191" s="292"/>
      <c r="AE191" s="292"/>
      <c r="AF191" s="292"/>
      <c r="AG191" s="310"/>
      <c r="AH191" s="310"/>
      <c r="AI191" s="310"/>
      <c r="AJ191" s="310"/>
      <c r="AK191" s="310"/>
      <c r="AL191" s="310"/>
      <c r="AM191" s="310"/>
      <c r="AN191" s="310"/>
      <c r="AO191" s="310"/>
      <c r="AP191" s="310"/>
      <c r="AQ191" s="310"/>
      <c r="AR191" s="310"/>
      <c r="AS191" s="310"/>
      <c r="AT191" s="310"/>
      <c r="AU191" s="310"/>
      <c r="AV191" s="310"/>
      <c r="AW191" s="310"/>
      <c r="AX191" s="310"/>
      <c r="AY191" s="310"/>
      <c r="AZ191" s="310"/>
      <c r="BA191" s="310"/>
      <c r="BB191" s="310"/>
      <c r="BC191" s="310"/>
      <c r="BD191" s="310"/>
      <c r="BE191" s="310"/>
      <c r="BF191" s="310"/>
      <c r="BG191" s="310"/>
      <c r="BH191" s="310"/>
      <c r="BI191" s="310"/>
      <c r="BJ191" s="310"/>
      <c r="BK191" s="310"/>
      <c r="BL191" s="310"/>
      <c r="BM191" s="310"/>
      <c r="BN191" s="310"/>
      <c r="BO191" s="310"/>
    </row>
    <row r="192" spans="12:67" s="296" customFormat="1" x14ac:dyDescent="0.25">
      <c r="L192" s="295"/>
      <c r="M192" s="291"/>
      <c r="N192" s="292"/>
      <c r="O192" s="292"/>
      <c r="P192" s="292"/>
      <c r="Q192" s="320"/>
      <c r="R192" s="292"/>
      <c r="S192" s="292"/>
      <c r="T192" s="292"/>
      <c r="U192" s="292"/>
      <c r="X192" s="310"/>
      <c r="Y192" s="292"/>
      <c r="Z192" s="292"/>
      <c r="AA192" s="292"/>
      <c r="AB192" s="292"/>
      <c r="AC192" s="292"/>
      <c r="AD192" s="292"/>
      <c r="AE192" s="292"/>
      <c r="AF192" s="292"/>
      <c r="AG192" s="310"/>
      <c r="AH192" s="310"/>
      <c r="AI192" s="310"/>
      <c r="AJ192" s="310"/>
      <c r="AK192" s="310"/>
      <c r="AL192" s="310"/>
      <c r="AM192" s="310"/>
      <c r="AN192" s="310"/>
      <c r="AO192" s="310"/>
      <c r="AP192" s="310"/>
      <c r="AQ192" s="310"/>
      <c r="AR192" s="310"/>
      <c r="AS192" s="310"/>
      <c r="AT192" s="310"/>
      <c r="AU192" s="310"/>
      <c r="AV192" s="310"/>
      <c r="AW192" s="310"/>
      <c r="AX192" s="310"/>
      <c r="AY192" s="310"/>
      <c r="AZ192" s="310"/>
      <c r="BA192" s="310"/>
      <c r="BB192" s="310"/>
      <c r="BC192" s="310"/>
      <c r="BD192" s="310"/>
      <c r="BE192" s="310"/>
      <c r="BF192" s="310"/>
      <c r="BG192" s="310"/>
      <c r="BH192" s="310"/>
      <c r="BI192" s="310"/>
      <c r="BJ192" s="310"/>
      <c r="BK192" s="310"/>
      <c r="BL192" s="310"/>
      <c r="BM192" s="310"/>
      <c r="BN192" s="310"/>
      <c r="BO192" s="310"/>
    </row>
    <row r="193" spans="12:67" s="296" customFormat="1" x14ac:dyDescent="0.25">
      <c r="L193" s="295"/>
      <c r="M193" s="291"/>
      <c r="N193" s="292"/>
      <c r="O193" s="292"/>
      <c r="P193" s="292"/>
      <c r="Q193" s="320"/>
      <c r="R193" s="292"/>
      <c r="S193" s="292"/>
      <c r="T193" s="292"/>
      <c r="U193" s="292"/>
      <c r="X193" s="310"/>
      <c r="Y193" s="292"/>
      <c r="Z193" s="292"/>
      <c r="AA193" s="292"/>
      <c r="AB193" s="292"/>
      <c r="AC193" s="292"/>
      <c r="AD193" s="292"/>
      <c r="AE193" s="292"/>
      <c r="AF193" s="292"/>
      <c r="AG193" s="310"/>
      <c r="AH193" s="310"/>
      <c r="AI193" s="310"/>
      <c r="AJ193" s="310"/>
      <c r="AK193" s="310"/>
      <c r="AL193" s="310"/>
      <c r="AM193" s="310"/>
      <c r="AN193" s="310"/>
      <c r="AO193" s="310"/>
      <c r="AP193" s="310"/>
      <c r="AQ193" s="310"/>
      <c r="AR193" s="310"/>
      <c r="AS193" s="310"/>
      <c r="AT193" s="310"/>
      <c r="AU193" s="310"/>
      <c r="AV193" s="310"/>
      <c r="AW193" s="310"/>
      <c r="AX193" s="310"/>
      <c r="AY193" s="310"/>
      <c r="AZ193" s="310"/>
      <c r="BA193" s="310"/>
      <c r="BB193" s="310"/>
      <c r="BC193" s="310"/>
      <c r="BD193" s="310"/>
      <c r="BE193" s="310"/>
      <c r="BF193" s="310"/>
      <c r="BG193" s="310"/>
      <c r="BH193" s="310"/>
      <c r="BI193" s="310"/>
      <c r="BJ193" s="310"/>
      <c r="BK193" s="310"/>
      <c r="BL193" s="310"/>
      <c r="BM193" s="310"/>
      <c r="BN193" s="310"/>
      <c r="BO193" s="310"/>
    </row>
    <row r="194" spans="12:67" s="296" customFormat="1" x14ac:dyDescent="0.25">
      <c r="L194" s="295"/>
      <c r="M194" s="291"/>
      <c r="N194" s="292"/>
      <c r="O194" s="292"/>
      <c r="P194" s="292"/>
      <c r="Q194" s="320"/>
      <c r="R194" s="292"/>
      <c r="S194" s="292"/>
      <c r="T194" s="292"/>
      <c r="U194" s="292"/>
      <c r="X194" s="310"/>
      <c r="Y194" s="292"/>
      <c r="Z194" s="292"/>
      <c r="AA194" s="292"/>
      <c r="AB194" s="292"/>
      <c r="AC194" s="292"/>
      <c r="AD194" s="292"/>
      <c r="AE194" s="292"/>
      <c r="AF194" s="292"/>
      <c r="AG194" s="310"/>
      <c r="AH194" s="310"/>
      <c r="AI194" s="310"/>
      <c r="AJ194" s="310"/>
      <c r="AK194" s="310"/>
      <c r="AL194" s="310"/>
      <c r="AM194" s="310"/>
      <c r="AN194" s="310"/>
      <c r="AO194" s="310"/>
      <c r="AP194" s="310"/>
      <c r="AQ194" s="310"/>
      <c r="AR194" s="310"/>
      <c r="AS194" s="310"/>
      <c r="AT194" s="310"/>
      <c r="AU194" s="310"/>
      <c r="AV194" s="310"/>
      <c r="AW194" s="310"/>
      <c r="AX194" s="310"/>
      <c r="AY194" s="310"/>
      <c r="AZ194" s="310"/>
      <c r="BA194" s="310"/>
      <c r="BB194" s="310"/>
      <c r="BC194" s="310"/>
      <c r="BD194" s="310"/>
      <c r="BE194" s="310"/>
      <c r="BF194" s="310"/>
      <c r="BG194" s="310"/>
      <c r="BH194" s="310"/>
      <c r="BI194" s="310"/>
      <c r="BJ194" s="310"/>
      <c r="BK194" s="310"/>
      <c r="BL194" s="310"/>
      <c r="BM194" s="310"/>
      <c r="BN194" s="310"/>
      <c r="BO194" s="310"/>
    </row>
    <row r="195" spans="12:67" s="296" customFormat="1" x14ac:dyDescent="0.25">
      <c r="L195" s="295"/>
      <c r="M195" s="291"/>
      <c r="N195" s="292"/>
      <c r="O195" s="292"/>
      <c r="P195" s="292"/>
      <c r="Q195" s="320"/>
      <c r="R195" s="292"/>
      <c r="S195" s="292"/>
      <c r="T195" s="292"/>
      <c r="U195" s="292"/>
      <c r="X195" s="310"/>
      <c r="Y195" s="292"/>
      <c r="Z195" s="292"/>
      <c r="AA195" s="292"/>
      <c r="AB195" s="292"/>
      <c r="AC195" s="292"/>
      <c r="AD195" s="292"/>
      <c r="AE195" s="292"/>
      <c r="AF195" s="292"/>
      <c r="AG195" s="310"/>
      <c r="AH195" s="310"/>
      <c r="AI195" s="310"/>
      <c r="AJ195" s="310"/>
      <c r="AK195" s="310"/>
      <c r="AL195" s="310"/>
      <c r="AM195" s="310"/>
      <c r="AN195" s="310"/>
      <c r="AO195" s="310"/>
      <c r="AP195" s="310"/>
      <c r="AQ195" s="310"/>
      <c r="AR195" s="310"/>
      <c r="AS195" s="310"/>
      <c r="AT195" s="310"/>
      <c r="AU195" s="310"/>
      <c r="AV195" s="310"/>
      <c r="AW195" s="310"/>
      <c r="AX195" s="310"/>
      <c r="AY195" s="310"/>
      <c r="AZ195" s="310"/>
      <c r="BA195" s="310"/>
      <c r="BB195" s="310"/>
      <c r="BC195" s="310"/>
      <c r="BD195" s="310"/>
      <c r="BE195" s="310"/>
      <c r="BF195" s="310"/>
      <c r="BG195" s="310"/>
      <c r="BH195" s="310"/>
      <c r="BI195" s="310"/>
      <c r="BJ195" s="310"/>
      <c r="BK195" s="310"/>
      <c r="BL195" s="310"/>
      <c r="BM195" s="310"/>
      <c r="BN195" s="310"/>
      <c r="BO195" s="310"/>
    </row>
    <row r="196" spans="12:67" s="296" customFormat="1" x14ac:dyDescent="0.25">
      <c r="L196" s="295"/>
      <c r="M196" s="291"/>
      <c r="N196" s="292"/>
      <c r="O196" s="292"/>
      <c r="P196" s="292"/>
      <c r="Q196" s="320"/>
      <c r="R196" s="292"/>
      <c r="S196" s="292"/>
      <c r="T196" s="292"/>
      <c r="U196" s="292"/>
      <c r="X196" s="310"/>
      <c r="Y196" s="292"/>
      <c r="Z196" s="292"/>
      <c r="AA196" s="292"/>
      <c r="AB196" s="292"/>
      <c r="AC196" s="292"/>
      <c r="AD196" s="292"/>
      <c r="AE196" s="292"/>
      <c r="AF196" s="292"/>
      <c r="AG196" s="310"/>
      <c r="AH196" s="310"/>
      <c r="AI196" s="310"/>
      <c r="AJ196" s="310"/>
      <c r="AK196" s="310"/>
      <c r="AL196" s="310"/>
      <c r="AM196" s="310"/>
      <c r="AN196" s="310"/>
      <c r="AO196" s="310"/>
      <c r="AP196" s="310"/>
      <c r="AQ196" s="310"/>
      <c r="AR196" s="310"/>
      <c r="AS196" s="310"/>
      <c r="AT196" s="310"/>
      <c r="AU196" s="310"/>
      <c r="AV196" s="310"/>
      <c r="AW196" s="310"/>
      <c r="AX196" s="310"/>
      <c r="AY196" s="310"/>
      <c r="AZ196" s="310"/>
      <c r="BA196" s="310"/>
      <c r="BB196" s="310"/>
      <c r="BC196" s="310"/>
      <c r="BD196" s="310"/>
      <c r="BE196" s="310"/>
      <c r="BF196" s="310"/>
      <c r="BG196" s="310"/>
      <c r="BH196" s="310"/>
      <c r="BI196" s="310"/>
      <c r="BJ196" s="310"/>
      <c r="BK196" s="310"/>
      <c r="BL196" s="310"/>
      <c r="BM196" s="310"/>
      <c r="BN196" s="310"/>
      <c r="BO196" s="310"/>
    </row>
    <row r="197" spans="12:67" s="296" customFormat="1" x14ac:dyDescent="0.25">
      <c r="L197" s="295"/>
      <c r="M197" s="291"/>
      <c r="N197" s="292"/>
      <c r="O197" s="292"/>
      <c r="P197" s="292"/>
      <c r="Q197" s="320"/>
      <c r="R197" s="292"/>
      <c r="S197" s="292"/>
      <c r="T197" s="292"/>
      <c r="U197" s="292"/>
      <c r="X197" s="310"/>
      <c r="Y197" s="292"/>
      <c r="Z197" s="292"/>
      <c r="AA197" s="292"/>
      <c r="AB197" s="292"/>
      <c r="AC197" s="292"/>
      <c r="AD197" s="292"/>
      <c r="AE197" s="292"/>
      <c r="AF197" s="292"/>
      <c r="AG197" s="310"/>
      <c r="AH197" s="310"/>
      <c r="AI197" s="310"/>
      <c r="AJ197" s="310"/>
      <c r="AK197" s="310"/>
      <c r="AL197" s="310"/>
      <c r="AM197" s="310"/>
      <c r="AN197" s="310"/>
      <c r="AO197" s="310"/>
      <c r="AP197" s="310"/>
      <c r="AQ197" s="310"/>
      <c r="AR197" s="310"/>
      <c r="AS197" s="310"/>
      <c r="AT197" s="310"/>
      <c r="AU197" s="310"/>
      <c r="AV197" s="310"/>
      <c r="AW197" s="310"/>
      <c r="AX197" s="310"/>
      <c r="AY197" s="310"/>
      <c r="AZ197" s="310"/>
      <c r="BA197" s="310"/>
      <c r="BB197" s="310"/>
      <c r="BC197" s="310"/>
      <c r="BD197" s="310"/>
      <c r="BE197" s="310"/>
      <c r="BF197" s="310"/>
      <c r="BG197" s="310"/>
      <c r="BH197" s="310"/>
      <c r="BI197" s="310"/>
      <c r="BJ197" s="310"/>
      <c r="BK197" s="310"/>
      <c r="BL197" s="310"/>
      <c r="BM197" s="310"/>
      <c r="BN197" s="310"/>
      <c r="BO197" s="310"/>
    </row>
    <row r="198" spans="12:67" s="296" customFormat="1" x14ac:dyDescent="0.25">
      <c r="L198" s="295"/>
      <c r="M198" s="291"/>
      <c r="N198" s="292"/>
      <c r="O198" s="292"/>
      <c r="P198" s="292"/>
      <c r="Q198" s="320"/>
      <c r="R198" s="292"/>
      <c r="S198" s="292"/>
      <c r="T198" s="292"/>
      <c r="U198" s="292"/>
      <c r="X198" s="310"/>
      <c r="Y198" s="292"/>
      <c r="Z198" s="292"/>
      <c r="AA198" s="292"/>
      <c r="AB198" s="292"/>
      <c r="AC198" s="292"/>
      <c r="AD198" s="292"/>
      <c r="AE198" s="292"/>
      <c r="AF198" s="292"/>
      <c r="AG198" s="310"/>
      <c r="AH198" s="310"/>
      <c r="AI198" s="310"/>
      <c r="AJ198" s="310"/>
      <c r="AK198" s="310"/>
      <c r="AL198" s="310"/>
      <c r="AM198" s="310"/>
      <c r="AN198" s="310"/>
      <c r="AO198" s="310"/>
      <c r="AP198" s="310"/>
      <c r="AQ198" s="310"/>
      <c r="AR198" s="310"/>
      <c r="AS198" s="310"/>
      <c r="AT198" s="310"/>
      <c r="AU198" s="310"/>
      <c r="AV198" s="310"/>
      <c r="AW198" s="310"/>
      <c r="AX198" s="310"/>
      <c r="AY198" s="310"/>
      <c r="AZ198" s="310"/>
      <c r="BA198" s="310"/>
      <c r="BB198" s="310"/>
      <c r="BC198" s="310"/>
      <c r="BD198" s="310"/>
      <c r="BE198" s="310"/>
      <c r="BF198" s="310"/>
      <c r="BG198" s="310"/>
      <c r="BH198" s="310"/>
      <c r="BI198" s="310"/>
      <c r="BJ198" s="310"/>
      <c r="BK198" s="310"/>
      <c r="BL198" s="310"/>
      <c r="BM198" s="310"/>
      <c r="BN198" s="310"/>
      <c r="BO198" s="310"/>
    </row>
    <row r="199" spans="12:67" s="296" customFormat="1" x14ac:dyDescent="0.25">
      <c r="L199" s="295"/>
      <c r="M199" s="291"/>
      <c r="N199" s="292"/>
      <c r="O199" s="292"/>
      <c r="P199" s="292"/>
      <c r="Q199" s="320"/>
      <c r="R199" s="292"/>
      <c r="S199" s="292"/>
      <c r="T199" s="292"/>
      <c r="U199" s="292"/>
      <c r="X199" s="310"/>
      <c r="Y199" s="292"/>
      <c r="Z199" s="292"/>
      <c r="AA199" s="292"/>
      <c r="AB199" s="292"/>
      <c r="AC199" s="292"/>
      <c r="AD199" s="292"/>
      <c r="AE199" s="292"/>
      <c r="AF199" s="292"/>
      <c r="AG199" s="310"/>
      <c r="AH199" s="310"/>
      <c r="AI199" s="310"/>
      <c r="AJ199" s="310"/>
      <c r="AK199" s="310"/>
      <c r="AL199" s="310"/>
      <c r="AM199" s="310"/>
      <c r="AN199" s="310"/>
      <c r="AO199" s="310"/>
      <c r="AP199" s="310"/>
      <c r="AQ199" s="310"/>
      <c r="AR199" s="310"/>
      <c r="AS199" s="310"/>
      <c r="AT199" s="310"/>
      <c r="AU199" s="310"/>
      <c r="AV199" s="310"/>
      <c r="AW199" s="310"/>
      <c r="AX199" s="310"/>
      <c r="AY199" s="310"/>
      <c r="AZ199" s="310"/>
      <c r="BA199" s="310"/>
      <c r="BB199" s="310"/>
      <c r="BC199" s="310"/>
      <c r="BD199" s="310"/>
      <c r="BE199" s="310"/>
      <c r="BF199" s="310"/>
      <c r="BG199" s="310"/>
      <c r="BH199" s="310"/>
      <c r="BI199" s="310"/>
      <c r="BJ199" s="310"/>
      <c r="BK199" s="310"/>
      <c r="BL199" s="310"/>
      <c r="BM199" s="310"/>
      <c r="BN199" s="310"/>
      <c r="BO199" s="310"/>
    </row>
    <row r="200" spans="12:67" s="296" customFormat="1" x14ac:dyDescent="0.25">
      <c r="L200" s="295"/>
      <c r="M200" s="291"/>
      <c r="N200" s="292"/>
      <c r="O200" s="292"/>
      <c r="P200" s="292"/>
      <c r="Q200" s="320"/>
      <c r="R200" s="292"/>
      <c r="S200" s="292"/>
      <c r="T200" s="292"/>
      <c r="U200" s="292"/>
      <c r="X200" s="310"/>
      <c r="Y200" s="292"/>
      <c r="Z200" s="292"/>
      <c r="AA200" s="292"/>
      <c r="AB200" s="292"/>
      <c r="AC200" s="292"/>
      <c r="AD200" s="292"/>
      <c r="AE200" s="292"/>
      <c r="AF200" s="292"/>
      <c r="AG200" s="310"/>
      <c r="AH200" s="310"/>
      <c r="AI200" s="310"/>
      <c r="AJ200" s="310"/>
      <c r="AK200" s="310"/>
      <c r="AL200" s="310"/>
      <c r="AM200" s="310"/>
      <c r="AN200" s="310"/>
      <c r="AO200" s="310"/>
      <c r="AP200" s="310"/>
      <c r="AQ200" s="310"/>
      <c r="AR200" s="310"/>
      <c r="AS200" s="310"/>
      <c r="AT200" s="310"/>
      <c r="AU200" s="310"/>
      <c r="AV200" s="310"/>
      <c r="AW200" s="310"/>
      <c r="AX200" s="310"/>
      <c r="AY200" s="310"/>
      <c r="AZ200" s="310"/>
      <c r="BA200" s="310"/>
      <c r="BB200" s="310"/>
      <c r="BC200" s="310"/>
      <c r="BD200" s="310"/>
      <c r="BE200" s="310"/>
      <c r="BF200" s="310"/>
      <c r="BG200" s="310"/>
      <c r="BH200" s="310"/>
      <c r="BI200" s="310"/>
      <c r="BJ200" s="310"/>
      <c r="BK200" s="310"/>
      <c r="BL200" s="310"/>
      <c r="BM200" s="310"/>
      <c r="BN200" s="310"/>
      <c r="BO200" s="310"/>
    </row>
    <row r="201" spans="12:67" s="296" customFormat="1" x14ac:dyDescent="0.25">
      <c r="L201" s="295"/>
      <c r="M201" s="291"/>
      <c r="N201" s="292"/>
      <c r="O201" s="292"/>
      <c r="P201" s="292"/>
      <c r="Q201" s="320"/>
      <c r="R201" s="292"/>
      <c r="S201" s="292"/>
      <c r="T201" s="292"/>
      <c r="U201" s="292"/>
      <c r="X201" s="310"/>
      <c r="Y201" s="292"/>
      <c r="Z201" s="292"/>
      <c r="AA201" s="292"/>
      <c r="AB201" s="292"/>
      <c r="AC201" s="292"/>
      <c r="AD201" s="292"/>
      <c r="AE201" s="292"/>
      <c r="AF201" s="292"/>
      <c r="AG201" s="310"/>
      <c r="AH201" s="310"/>
      <c r="AI201" s="310"/>
      <c r="AJ201" s="310"/>
      <c r="AK201" s="310"/>
      <c r="AL201" s="310"/>
      <c r="AM201" s="310"/>
      <c r="AN201" s="310"/>
      <c r="AO201" s="310"/>
      <c r="AP201" s="310"/>
      <c r="AQ201" s="310"/>
      <c r="AR201" s="310"/>
      <c r="AS201" s="310"/>
      <c r="AT201" s="310"/>
      <c r="AU201" s="310"/>
      <c r="AV201" s="310"/>
      <c r="AW201" s="310"/>
      <c r="AX201" s="310"/>
      <c r="AY201" s="310"/>
      <c r="AZ201" s="310"/>
      <c r="BA201" s="310"/>
      <c r="BB201" s="310"/>
      <c r="BC201" s="310"/>
      <c r="BD201" s="310"/>
      <c r="BE201" s="310"/>
      <c r="BF201" s="310"/>
      <c r="BG201" s="310"/>
      <c r="BH201" s="310"/>
      <c r="BI201" s="310"/>
      <c r="BJ201" s="310"/>
      <c r="BK201" s="310"/>
      <c r="BL201" s="310"/>
      <c r="BM201" s="310"/>
      <c r="BN201" s="310"/>
      <c r="BO201" s="310"/>
    </row>
    <row r="202" spans="12:67" s="296" customFormat="1" x14ac:dyDescent="0.25">
      <c r="L202" s="295"/>
      <c r="M202" s="291"/>
      <c r="N202" s="292"/>
      <c r="O202" s="292"/>
      <c r="P202" s="292"/>
      <c r="Q202" s="320"/>
      <c r="R202" s="292"/>
      <c r="S202" s="292"/>
      <c r="T202" s="292"/>
      <c r="U202" s="292"/>
      <c r="X202" s="310"/>
      <c r="Y202" s="292"/>
      <c r="Z202" s="292"/>
      <c r="AA202" s="292"/>
      <c r="AB202" s="292"/>
      <c r="AC202" s="292"/>
      <c r="AD202" s="292"/>
      <c r="AE202" s="292"/>
      <c r="AF202" s="292"/>
      <c r="AG202" s="310"/>
      <c r="AH202" s="310"/>
      <c r="AI202" s="310"/>
      <c r="AJ202" s="310"/>
      <c r="AK202" s="310"/>
      <c r="AL202" s="310"/>
      <c r="AM202" s="310"/>
      <c r="AN202" s="310"/>
      <c r="AO202" s="310"/>
      <c r="AP202" s="310"/>
      <c r="AQ202" s="310"/>
      <c r="AR202" s="310"/>
      <c r="AS202" s="310"/>
      <c r="AT202" s="310"/>
      <c r="AU202" s="310"/>
      <c r="AV202" s="310"/>
      <c r="AW202" s="310"/>
      <c r="AX202" s="310"/>
      <c r="AY202" s="310"/>
      <c r="AZ202" s="310"/>
      <c r="BA202" s="310"/>
      <c r="BB202" s="310"/>
      <c r="BC202" s="310"/>
      <c r="BD202" s="310"/>
      <c r="BE202" s="310"/>
      <c r="BF202" s="310"/>
      <c r="BG202" s="310"/>
      <c r="BH202" s="310"/>
      <c r="BI202" s="310"/>
      <c r="BJ202" s="310"/>
      <c r="BK202" s="310"/>
      <c r="BL202" s="310"/>
      <c r="BM202" s="310"/>
      <c r="BN202" s="310"/>
      <c r="BO202" s="310"/>
    </row>
    <row r="203" spans="12:67" s="296" customFormat="1" x14ac:dyDescent="0.25">
      <c r="L203" s="295"/>
      <c r="M203" s="291"/>
      <c r="N203" s="292"/>
      <c r="O203" s="292"/>
      <c r="P203" s="292"/>
      <c r="Q203" s="320"/>
      <c r="R203" s="292"/>
      <c r="S203" s="292"/>
      <c r="T203" s="292"/>
      <c r="U203" s="292"/>
      <c r="X203" s="310"/>
      <c r="Y203" s="292"/>
      <c r="Z203" s="292"/>
      <c r="AA203" s="292"/>
      <c r="AB203" s="292"/>
      <c r="AC203" s="292"/>
      <c r="AD203" s="292"/>
      <c r="AE203" s="292"/>
      <c r="AF203" s="292"/>
      <c r="AG203" s="310"/>
      <c r="AH203" s="310"/>
      <c r="AI203" s="310"/>
      <c r="AJ203" s="310"/>
      <c r="AK203" s="310"/>
      <c r="AL203" s="310"/>
      <c r="AM203" s="310"/>
      <c r="AN203" s="310"/>
      <c r="AO203" s="310"/>
      <c r="AP203" s="310"/>
      <c r="AQ203" s="310"/>
      <c r="AR203" s="310"/>
      <c r="AS203" s="310"/>
      <c r="AT203" s="310"/>
      <c r="AU203" s="310"/>
      <c r="AV203" s="310"/>
      <c r="AW203" s="310"/>
      <c r="AX203" s="310"/>
      <c r="AY203" s="310"/>
      <c r="AZ203" s="310"/>
      <c r="BA203" s="310"/>
      <c r="BB203" s="310"/>
      <c r="BC203" s="310"/>
      <c r="BD203" s="310"/>
      <c r="BE203" s="310"/>
      <c r="BF203" s="310"/>
      <c r="BG203" s="310"/>
      <c r="BH203" s="310"/>
      <c r="BI203" s="310"/>
      <c r="BJ203" s="310"/>
      <c r="BK203" s="310"/>
      <c r="BL203" s="310"/>
      <c r="BM203" s="310"/>
      <c r="BN203" s="310"/>
      <c r="BO203" s="310"/>
    </row>
    <row r="204" spans="12:67" s="296" customFormat="1" x14ac:dyDescent="0.25">
      <c r="L204" s="295"/>
      <c r="M204" s="291"/>
      <c r="N204" s="292"/>
      <c r="O204" s="292"/>
      <c r="P204" s="292"/>
      <c r="Q204" s="320"/>
      <c r="R204" s="292"/>
      <c r="S204" s="292"/>
      <c r="T204" s="292"/>
      <c r="U204" s="292"/>
      <c r="X204" s="310"/>
      <c r="Y204" s="292"/>
      <c r="Z204" s="292"/>
      <c r="AA204" s="292"/>
      <c r="AB204" s="292"/>
      <c r="AC204" s="292"/>
      <c r="AD204" s="292"/>
      <c r="AE204" s="292"/>
      <c r="AF204" s="292"/>
      <c r="AG204" s="310"/>
      <c r="AH204" s="310"/>
      <c r="AI204" s="310"/>
      <c r="AJ204" s="310"/>
      <c r="AK204" s="310"/>
      <c r="AL204" s="310"/>
      <c r="AM204" s="310"/>
      <c r="AN204" s="310"/>
      <c r="AO204" s="310"/>
      <c r="AP204" s="310"/>
      <c r="AQ204" s="310"/>
      <c r="AR204" s="310"/>
      <c r="AS204" s="310"/>
      <c r="AT204" s="310"/>
      <c r="AU204" s="310"/>
      <c r="AV204" s="310"/>
      <c r="AW204" s="310"/>
      <c r="AX204" s="310"/>
      <c r="AY204" s="310"/>
      <c r="AZ204" s="310"/>
      <c r="BA204" s="310"/>
      <c r="BB204" s="310"/>
      <c r="BC204" s="310"/>
      <c r="BD204" s="310"/>
      <c r="BE204" s="310"/>
      <c r="BF204" s="310"/>
      <c r="BG204" s="310"/>
      <c r="BH204" s="310"/>
      <c r="BI204" s="310"/>
      <c r="BJ204" s="310"/>
      <c r="BK204" s="310"/>
      <c r="BL204" s="310"/>
      <c r="BM204" s="310"/>
      <c r="BN204" s="310"/>
      <c r="BO204" s="310"/>
    </row>
    <row r="205" spans="12:67" s="296" customFormat="1" x14ac:dyDescent="0.25">
      <c r="L205" s="295"/>
      <c r="M205" s="291"/>
      <c r="N205" s="292"/>
      <c r="O205" s="292"/>
      <c r="P205" s="292"/>
      <c r="Q205" s="320"/>
      <c r="R205" s="292"/>
      <c r="S205" s="292"/>
      <c r="T205" s="292"/>
      <c r="U205" s="292"/>
      <c r="X205" s="310"/>
      <c r="Y205" s="292"/>
      <c r="Z205" s="292"/>
      <c r="AA205" s="292"/>
      <c r="AB205" s="292"/>
      <c r="AC205" s="292"/>
      <c r="AD205" s="292"/>
      <c r="AE205" s="292"/>
      <c r="AF205" s="292"/>
      <c r="AG205" s="310"/>
      <c r="AH205" s="310"/>
      <c r="AI205" s="310"/>
      <c r="AJ205" s="310"/>
      <c r="AK205" s="310"/>
      <c r="AL205" s="310"/>
      <c r="AM205" s="310"/>
      <c r="AN205" s="310"/>
      <c r="AO205" s="310"/>
      <c r="AP205" s="310"/>
      <c r="AQ205" s="310"/>
      <c r="AR205" s="310"/>
      <c r="AS205" s="310"/>
      <c r="AT205" s="310"/>
      <c r="AU205" s="310"/>
      <c r="AV205" s="310"/>
      <c r="AW205" s="310"/>
      <c r="AX205" s="310"/>
      <c r="AY205" s="310"/>
      <c r="AZ205" s="310"/>
      <c r="BA205" s="310"/>
      <c r="BB205" s="310"/>
      <c r="BC205" s="310"/>
      <c r="BD205" s="310"/>
      <c r="BE205" s="310"/>
      <c r="BF205" s="310"/>
      <c r="BG205" s="310"/>
      <c r="BH205" s="310"/>
      <c r="BI205" s="310"/>
      <c r="BJ205" s="310"/>
      <c r="BK205" s="310"/>
      <c r="BL205" s="310"/>
      <c r="BM205" s="310"/>
      <c r="BN205" s="310"/>
      <c r="BO205" s="310"/>
    </row>
    <row r="206" spans="12:67" s="296" customFormat="1" x14ac:dyDescent="0.25">
      <c r="L206" s="295"/>
      <c r="M206" s="291"/>
      <c r="N206" s="292"/>
      <c r="O206" s="292"/>
      <c r="P206" s="292"/>
      <c r="Q206" s="320"/>
      <c r="R206" s="292"/>
      <c r="S206" s="292"/>
      <c r="T206" s="292"/>
      <c r="U206" s="292"/>
      <c r="X206" s="310"/>
      <c r="Y206" s="292"/>
      <c r="Z206" s="292"/>
      <c r="AA206" s="292"/>
      <c r="AB206" s="292"/>
      <c r="AC206" s="292"/>
      <c r="AD206" s="292"/>
      <c r="AE206" s="292"/>
      <c r="AF206" s="292"/>
      <c r="AG206" s="310"/>
      <c r="AH206" s="310"/>
      <c r="AI206" s="310"/>
      <c r="AJ206" s="310"/>
      <c r="AK206" s="310"/>
      <c r="AL206" s="310"/>
      <c r="AM206" s="310"/>
      <c r="AN206" s="310"/>
      <c r="AO206" s="310"/>
      <c r="AP206" s="310"/>
      <c r="AQ206" s="310"/>
      <c r="AR206" s="310"/>
      <c r="AS206" s="310"/>
      <c r="AT206" s="310"/>
      <c r="AU206" s="310"/>
      <c r="AV206" s="310"/>
      <c r="AW206" s="310"/>
      <c r="AX206" s="310"/>
      <c r="AY206" s="310"/>
      <c r="AZ206" s="310"/>
      <c r="BA206" s="310"/>
      <c r="BB206" s="310"/>
      <c r="BC206" s="310"/>
      <c r="BD206" s="310"/>
      <c r="BE206" s="310"/>
      <c r="BF206" s="310"/>
      <c r="BG206" s="310"/>
      <c r="BH206" s="310"/>
      <c r="BI206" s="310"/>
      <c r="BJ206" s="310"/>
      <c r="BK206" s="310"/>
      <c r="BL206" s="310"/>
      <c r="BM206" s="310"/>
      <c r="BN206" s="310"/>
      <c r="BO206" s="310"/>
    </row>
    <row r="207" spans="12:67" s="296" customFormat="1" x14ac:dyDescent="0.25">
      <c r="L207" s="295"/>
      <c r="M207" s="291"/>
      <c r="N207" s="292"/>
      <c r="O207" s="292"/>
      <c r="P207" s="292"/>
      <c r="Q207" s="320"/>
      <c r="R207" s="292"/>
      <c r="S207" s="292"/>
      <c r="T207" s="292"/>
      <c r="U207" s="292"/>
      <c r="X207" s="310"/>
      <c r="Y207" s="292"/>
      <c r="Z207" s="292"/>
      <c r="AA207" s="292"/>
      <c r="AB207" s="292"/>
      <c r="AC207" s="292"/>
      <c r="AD207" s="292"/>
      <c r="AE207" s="292"/>
      <c r="AF207" s="292"/>
      <c r="AG207" s="310"/>
      <c r="AH207" s="310"/>
      <c r="AI207" s="310"/>
      <c r="AJ207" s="310"/>
      <c r="AK207" s="310"/>
      <c r="AL207" s="310"/>
      <c r="AM207" s="310"/>
      <c r="AN207" s="310"/>
      <c r="AO207" s="310"/>
      <c r="AP207" s="310"/>
      <c r="AQ207" s="310"/>
      <c r="AR207" s="310"/>
      <c r="AS207" s="310"/>
      <c r="AT207" s="310"/>
      <c r="AU207" s="310"/>
      <c r="AV207" s="310"/>
      <c r="AW207" s="310"/>
      <c r="AX207" s="310"/>
      <c r="AY207" s="310"/>
      <c r="AZ207" s="310"/>
      <c r="BA207" s="310"/>
      <c r="BB207" s="310"/>
      <c r="BC207" s="310"/>
      <c r="BD207" s="310"/>
      <c r="BE207" s="310"/>
      <c r="BF207" s="310"/>
      <c r="BG207" s="310"/>
      <c r="BH207" s="310"/>
      <c r="BI207" s="310"/>
      <c r="BJ207" s="310"/>
      <c r="BK207" s="310"/>
      <c r="BL207" s="310"/>
      <c r="BM207" s="310"/>
      <c r="BN207" s="310"/>
      <c r="BO207" s="310"/>
    </row>
    <row r="208" spans="12:67" s="296" customFormat="1" x14ac:dyDescent="0.25">
      <c r="L208" s="295"/>
      <c r="M208" s="291"/>
      <c r="N208" s="292"/>
      <c r="O208" s="292"/>
      <c r="P208" s="292"/>
      <c r="Q208" s="320"/>
      <c r="R208" s="292"/>
      <c r="S208" s="292"/>
      <c r="T208" s="292"/>
      <c r="U208" s="292"/>
      <c r="X208" s="310"/>
      <c r="Y208" s="292"/>
      <c r="Z208" s="292"/>
      <c r="AA208" s="292"/>
      <c r="AB208" s="292"/>
      <c r="AC208" s="292"/>
      <c r="AD208" s="292"/>
      <c r="AE208" s="292"/>
      <c r="AF208" s="292"/>
      <c r="AG208" s="310"/>
      <c r="AH208" s="310"/>
      <c r="AI208" s="310"/>
      <c r="AJ208" s="310"/>
      <c r="AK208" s="310"/>
      <c r="AL208" s="310"/>
      <c r="AM208" s="310"/>
      <c r="AN208" s="310"/>
      <c r="AO208" s="310"/>
      <c r="AP208" s="310"/>
      <c r="AQ208" s="310"/>
      <c r="AR208" s="310"/>
      <c r="AS208" s="310"/>
      <c r="AT208" s="310"/>
      <c r="AU208" s="310"/>
      <c r="AV208" s="310"/>
      <c r="AW208" s="310"/>
      <c r="AX208" s="310"/>
      <c r="AY208" s="310"/>
      <c r="AZ208" s="310"/>
      <c r="BA208" s="310"/>
      <c r="BB208" s="310"/>
      <c r="BC208" s="310"/>
      <c r="BD208" s="310"/>
      <c r="BE208" s="310"/>
      <c r="BF208" s="310"/>
      <c r="BG208" s="310"/>
      <c r="BH208" s="310"/>
      <c r="BI208" s="310"/>
      <c r="BJ208" s="310"/>
      <c r="BK208" s="310"/>
      <c r="BL208" s="310"/>
      <c r="BM208" s="310"/>
      <c r="BN208" s="310"/>
      <c r="BO208" s="310"/>
    </row>
    <row r="209" spans="12:67" s="296" customFormat="1" x14ac:dyDescent="0.25">
      <c r="L209" s="295"/>
      <c r="M209" s="291"/>
      <c r="N209" s="292"/>
      <c r="O209" s="292"/>
      <c r="P209" s="292"/>
      <c r="Q209" s="320"/>
      <c r="R209" s="292"/>
      <c r="S209" s="292"/>
      <c r="T209" s="292"/>
      <c r="U209" s="292"/>
      <c r="X209" s="310"/>
      <c r="Y209" s="292"/>
      <c r="Z209" s="292"/>
      <c r="AA209" s="292"/>
      <c r="AB209" s="292"/>
      <c r="AC209" s="292"/>
      <c r="AD209" s="292"/>
      <c r="AE209" s="292"/>
      <c r="AF209" s="292"/>
      <c r="AG209" s="310"/>
      <c r="AH209" s="310"/>
      <c r="AI209" s="310"/>
      <c r="AJ209" s="310"/>
      <c r="AK209" s="310"/>
      <c r="AL209" s="310"/>
      <c r="AM209" s="310"/>
      <c r="AN209" s="310"/>
      <c r="AO209" s="310"/>
      <c r="AP209" s="310"/>
      <c r="AQ209" s="310"/>
      <c r="AR209" s="310"/>
      <c r="AS209" s="310"/>
      <c r="AT209" s="310"/>
      <c r="AU209" s="310"/>
      <c r="AV209" s="310"/>
      <c r="AW209" s="310"/>
      <c r="AX209" s="310"/>
      <c r="AY209" s="310"/>
      <c r="AZ209" s="310"/>
      <c r="BA209" s="310"/>
      <c r="BB209" s="310"/>
      <c r="BC209" s="310"/>
      <c r="BD209" s="310"/>
      <c r="BE209" s="310"/>
      <c r="BF209" s="310"/>
      <c r="BG209" s="310"/>
      <c r="BH209" s="310"/>
      <c r="BI209" s="310"/>
      <c r="BJ209" s="310"/>
      <c r="BK209" s="310"/>
      <c r="BL209" s="310"/>
      <c r="BM209" s="310"/>
      <c r="BN209" s="310"/>
      <c r="BO209" s="310"/>
    </row>
    <row r="210" spans="12:67" s="296" customFormat="1" x14ac:dyDescent="0.25">
      <c r="L210" s="295"/>
      <c r="M210" s="291"/>
      <c r="N210" s="292"/>
      <c r="O210" s="292"/>
      <c r="P210" s="292"/>
      <c r="Q210" s="320"/>
      <c r="R210" s="292"/>
      <c r="S210" s="292"/>
      <c r="T210" s="292"/>
      <c r="U210" s="292"/>
      <c r="X210" s="310"/>
      <c r="Y210" s="292"/>
      <c r="Z210" s="292"/>
      <c r="AA210" s="292"/>
      <c r="AB210" s="292"/>
      <c r="AC210" s="292"/>
      <c r="AD210" s="292"/>
      <c r="AE210" s="292"/>
      <c r="AF210" s="292"/>
      <c r="AG210" s="310"/>
      <c r="AH210" s="310"/>
      <c r="AI210" s="310"/>
      <c r="AJ210" s="310"/>
      <c r="AK210" s="310"/>
      <c r="AL210" s="310"/>
      <c r="AM210" s="310"/>
      <c r="AN210" s="310"/>
      <c r="AO210" s="310"/>
      <c r="AP210" s="310"/>
      <c r="AQ210" s="310"/>
      <c r="AR210" s="310"/>
      <c r="AS210" s="310"/>
      <c r="AT210" s="310"/>
      <c r="AU210" s="310"/>
      <c r="AV210" s="310"/>
      <c r="AW210" s="310"/>
      <c r="AX210" s="310"/>
      <c r="AY210" s="310"/>
      <c r="AZ210" s="310"/>
      <c r="BA210" s="310"/>
      <c r="BB210" s="310"/>
      <c r="BC210" s="310"/>
      <c r="BD210" s="310"/>
      <c r="BE210" s="310"/>
      <c r="BF210" s="310"/>
      <c r="BG210" s="310"/>
      <c r="BH210" s="310"/>
      <c r="BI210" s="310"/>
      <c r="BJ210" s="310"/>
      <c r="BK210" s="310"/>
      <c r="BL210" s="310"/>
      <c r="BM210" s="310"/>
      <c r="BN210" s="310"/>
      <c r="BO210" s="310"/>
    </row>
    <row r="211" spans="12:67" s="296" customFormat="1" x14ac:dyDescent="0.25">
      <c r="L211" s="295"/>
      <c r="M211" s="291"/>
      <c r="N211" s="292"/>
      <c r="O211" s="292"/>
      <c r="P211" s="292"/>
      <c r="Q211" s="320"/>
      <c r="R211" s="292"/>
      <c r="S211" s="292"/>
      <c r="T211" s="292"/>
      <c r="U211" s="292"/>
      <c r="X211" s="310"/>
      <c r="Y211" s="292"/>
      <c r="Z211" s="292"/>
      <c r="AA211" s="292"/>
      <c r="AB211" s="292"/>
      <c r="AC211" s="292"/>
      <c r="AD211" s="292"/>
      <c r="AE211" s="292"/>
      <c r="AF211" s="292"/>
      <c r="AG211" s="310"/>
      <c r="AH211" s="310"/>
      <c r="AI211" s="310"/>
      <c r="AJ211" s="310"/>
      <c r="AK211" s="310"/>
      <c r="AL211" s="310"/>
      <c r="AM211" s="310"/>
      <c r="AN211" s="310"/>
      <c r="AO211" s="310"/>
      <c r="AP211" s="310"/>
      <c r="AQ211" s="310"/>
      <c r="AR211" s="310"/>
      <c r="AS211" s="310"/>
      <c r="AT211" s="310"/>
      <c r="AU211" s="310"/>
      <c r="AV211" s="310"/>
      <c r="AW211" s="310"/>
      <c r="AX211" s="310"/>
      <c r="AY211" s="310"/>
      <c r="AZ211" s="310"/>
      <c r="BA211" s="310"/>
      <c r="BB211" s="310"/>
      <c r="BC211" s="310"/>
      <c r="BD211" s="310"/>
      <c r="BE211" s="310"/>
      <c r="BF211" s="310"/>
      <c r="BG211" s="310"/>
      <c r="BH211" s="310"/>
      <c r="BI211" s="310"/>
      <c r="BJ211" s="310"/>
      <c r="BK211" s="310"/>
      <c r="BL211" s="310"/>
      <c r="BM211" s="310"/>
      <c r="BN211" s="310"/>
      <c r="BO211" s="310"/>
    </row>
    <row r="212" spans="12:67" s="296" customFormat="1" x14ac:dyDescent="0.25">
      <c r="L212" s="295"/>
      <c r="M212" s="291"/>
      <c r="N212" s="292"/>
      <c r="O212" s="292"/>
      <c r="P212" s="292"/>
      <c r="Q212" s="320"/>
      <c r="R212" s="292"/>
      <c r="S212" s="292"/>
      <c r="T212" s="292"/>
      <c r="U212" s="292"/>
      <c r="X212" s="310"/>
      <c r="Y212" s="292"/>
      <c r="Z212" s="292"/>
      <c r="AA212" s="292"/>
      <c r="AB212" s="292"/>
      <c r="AC212" s="292"/>
      <c r="AD212" s="292"/>
      <c r="AE212" s="292"/>
      <c r="AF212" s="292"/>
      <c r="AG212" s="310"/>
      <c r="AH212" s="310"/>
      <c r="AI212" s="310"/>
      <c r="AJ212" s="310"/>
      <c r="AK212" s="310"/>
      <c r="AL212" s="310"/>
      <c r="AM212" s="310"/>
      <c r="AN212" s="310"/>
      <c r="AO212" s="310"/>
      <c r="AP212" s="310"/>
      <c r="AQ212" s="310"/>
      <c r="AR212" s="310"/>
      <c r="AS212" s="310"/>
      <c r="AT212" s="310"/>
      <c r="AU212" s="310"/>
      <c r="AV212" s="310"/>
      <c r="AW212" s="310"/>
      <c r="AX212" s="310"/>
      <c r="AY212" s="310"/>
      <c r="AZ212" s="310"/>
      <c r="BA212" s="310"/>
      <c r="BB212" s="310"/>
      <c r="BC212" s="310"/>
      <c r="BD212" s="310"/>
      <c r="BE212" s="310"/>
      <c r="BF212" s="310"/>
      <c r="BG212" s="310"/>
      <c r="BH212" s="310"/>
      <c r="BI212" s="310"/>
      <c r="BJ212" s="310"/>
      <c r="BK212" s="310"/>
      <c r="BL212" s="310"/>
      <c r="BM212" s="310"/>
      <c r="BN212" s="310"/>
      <c r="BO212" s="310"/>
    </row>
    <row r="213" spans="12:67" s="296" customFormat="1" x14ac:dyDescent="0.25">
      <c r="L213" s="295"/>
      <c r="M213" s="291"/>
      <c r="N213" s="292"/>
      <c r="O213" s="292"/>
      <c r="P213" s="292"/>
      <c r="Q213" s="320"/>
      <c r="R213" s="292"/>
      <c r="S213" s="292"/>
      <c r="T213" s="292"/>
      <c r="U213" s="292"/>
      <c r="X213" s="310"/>
      <c r="Y213" s="292"/>
      <c r="Z213" s="292"/>
      <c r="AA213" s="292"/>
      <c r="AB213" s="292"/>
      <c r="AC213" s="292"/>
      <c r="AD213" s="292"/>
      <c r="AE213" s="292"/>
      <c r="AF213" s="292"/>
      <c r="AG213" s="310"/>
      <c r="AH213" s="310"/>
      <c r="AI213" s="310"/>
      <c r="AJ213" s="310"/>
      <c r="AK213" s="310"/>
      <c r="AL213" s="310"/>
      <c r="AM213" s="310"/>
      <c r="AN213" s="310"/>
      <c r="AO213" s="310"/>
      <c r="AP213" s="310"/>
      <c r="AQ213" s="310"/>
      <c r="AR213" s="310"/>
      <c r="AS213" s="310"/>
      <c r="AT213" s="310"/>
      <c r="AU213" s="310"/>
      <c r="AV213" s="310"/>
      <c r="AW213" s="310"/>
      <c r="AX213" s="310"/>
      <c r="AY213" s="310"/>
      <c r="AZ213" s="310"/>
      <c r="BA213" s="310"/>
      <c r="BB213" s="310"/>
      <c r="BC213" s="310"/>
      <c r="BD213" s="310"/>
      <c r="BE213" s="310"/>
      <c r="BF213" s="310"/>
      <c r="BG213" s="310"/>
      <c r="BH213" s="310"/>
      <c r="BI213" s="310"/>
      <c r="BJ213" s="310"/>
      <c r="BK213" s="310"/>
      <c r="BL213" s="310"/>
      <c r="BM213" s="310"/>
      <c r="BN213" s="310"/>
      <c r="BO213" s="310"/>
    </row>
    <row r="214" spans="12:67" s="296" customFormat="1" x14ac:dyDescent="0.25">
      <c r="L214" s="295"/>
      <c r="M214" s="291"/>
      <c r="N214" s="292"/>
      <c r="O214" s="292"/>
      <c r="P214" s="292"/>
      <c r="Q214" s="320"/>
      <c r="R214" s="292"/>
      <c r="S214" s="292"/>
      <c r="T214" s="292"/>
      <c r="U214" s="292"/>
      <c r="X214" s="310"/>
      <c r="Y214" s="292"/>
      <c r="Z214" s="292"/>
      <c r="AA214" s="292"/>
      <c r="AB214" s="292"/>
      <c r="AC214" s="292"/>
      <c r="AD214" s="292"/>
      <c r="AE214" s="292"/>
      <c r="AF214" s="292"/>
      <c r="AG214" s="310"/>
      <c r="AH214" s="310"/>
      <c r="AI214" s="310"/>
      <c r="AJ214" s="310"/>
      <c r="AK214" s="310"/>
      <c r="AL214" s="310"/>
      <c r="AM214" s="310"/>
      <c r="AN214" s="310"/>
      <c r="AO214" s="310"/>
      <c r="AP214" s="310"/>
      <c r="AQ214" s="310"/>
      <c r="AR214" s="310"/>
      <c r="AS214" s="310"/>
      <c r="AT214" s="310"/>
      <c r="AU214" s="310"/>
      <c r="AV214" s="310"/>
      <c r="AW214" s="310"/>
      <c r="AX214" s="310"/>
      <c r="AY214" s="310"/>
      <c r="AZ214" s="310"/>
      <c r="BA214" s="310"/>
      <c r="BB214" s="310"/>
      <c r="BC214" s="310"/>
      <c r="BD214" s="310"/>
      <c r="BE214" s="310"/>
      <c r="BF214" s="310"/>
      <c r="BG214" s="310"/>
      <c r="BH214" s="310"/>
      <c r="BI214" s="310"/>
      <c r="BJ214" s="310"/>
      <c r="BK214" s="310"/>
      <c r="BL214" s="310"/>
      <c r="BM214" s="310"/>
      <c r="BN214" s="310"/>
      <c r="BO214" s="310"/>
    </row>
    <row r="215" spans="12:67" s="296" customFormat="1" x14ac:dyDescent="0.25">
      <c r="L215" s="295"/>
      <c r="M215" s="291"/>
      <c r="N215" s="292"/>
      <c r="O215" s="292"/>
      <c r="P215" s="292"/>
      <c r="Q215" s="320"/>
      <c r="R215" s="292"/>
      <c r="S215" s="292"/>
      <c r="T215" s="292"/>
      <c r="U215" s="292"/>
      <c r="X215" s="310"/>
      <c r="Y215" s="292"/>
      <c r="Z215" s="292"/>
      <c r="AA215" s="292"/>
      <c r="AB215" s="292"/>
      <c r="AC215" s="292"/>
      <c r="AD215" s="292"/>
      <c r="AE215" s="292"/>
      <c r="AF215" s="292"/>
      <c r="AG215" s="310"/>
      <c r="AH215" s="310"/>
      <c r="AI215" s="310"/>
      <c r="AJ215" s="310"/>
      <c r="AK215" s="310"/>
      <c r="AL215" s="310"/>
      <c r="AM215" s="310"/>
      <c r="AN215" s="310"/>
      <c r="AO215" s="310"/>
      <c r="AP215" s="310"/>
      <c r="AQ215" s="310"/>
      <c r="AR215" s="310"/>
      <c r="AS215" s="310"/>
      <c r="AT215" s="310"/>
      <c r="AU215" s="310"/>
      <c r="AV215" s="310"/>
      <c r="AW215" s="310"/>
      <c r="AX215" s="310"/>
      <c r="AY215" s="310"/>
      <c r="AZ215" s="310"/>
      <c r="BA215" s="310"/>
      <c r="BB215" s="310"/>
      <c r="BC215" s="310"/>
      <c r="BD215" s="310"/>
      <c r="BE215" s="310"/>
      <c r="BF215" s="310"/>
      <c r="BG215" s="310"/>
      <c r="BH215" s="310"/>
      <c r="BI215" s="310"/>
      <c r="BJ215" s="310"/>
      <c r="BK215" s="310"/>
      <c r="BL215" s="310"/>
      <c r="BM215" s="310"/>
      <c r="BN215" s="310"/>
      <c r="BO215" s="310"/>
    </row>
    <row r="216" spans="12:67" s="296" customFormat="1" x14ac:dyDescent="0.25">
      <c r="L216" s="295"/>
      <c r="M216" s="291"/>
      <c r="N216" s="292"/>
      <c r="O216" s="292"/>
      <c r="P216" s="292"/>
      <c r="Q216" s="320"/>
      <c r="R216" s="292"/>
      <c r="S216" s="292"/>
      <c r="T216" s="292"/>
      <c r="U216" s="292"/>
      <c r="X216" s="310"/>
      <c r="Y216" s="292"/>
      <c r="Z216" s="292"/>
      <c r="AA216" s="292"/>
      <c r="AB216" s="292"/>
      <c r="AC216" s="292"/>
      <c r="AD216" s="292"/>
      <c r="AE216" s="292"/>
      <c r="AF216" s="292"/>
      <c r="AG216" s="310"/>
      <c r="AH216" s="310"/>
      <c r="AI216" s="310"/>
      <c r="AJ216" s="310"/>
      <c r="AK216" s="310"/>
      <c r="AL216" s="310"/>
      <c r="AM216" s="310"/>
      <c r="AN216" s="310"/>
      <c r="AO216" s="310"/>
      <c r="AP216" s="310"/>
      <c r="AQ216" s="310"/>
      <c r="AR216" s="310"/>
      <c r="AS216" s="310"/>
      <c r="AT216" s="310"/>
      <c r="AU216" s="310"/>
      <c r="AV216" s="310"/>
      <c r="AW216" s="310"/>
      <c r="AX216" s="310"/>
      <c r="AY216" s="310"/>
      <c r="AZ216" s="310"/>
      <c r="BA216" s="310"/>
      <c r="BB216" s="310"/>
      <c r="BC216" s="310"/>
      <c r="BD216" s="310"/>
      <c r="BE216" s="310"/>
      <c r="BF216" s="310"/>
      <c r="BG216" s="310"/>
      <c r="BH216" s="310"/>
      <c r="BI216" s="310"/>
      <c r="BJ216" s="310"/>
      <c r="BK216" s="310"/>
      <c r="BL216" s="310"/>
      <c r="BM216" s="310"/>
      <c r="BN216" s="310"/>
      <c r="BO216" s="310"/>
    </row>
    <row r="217" spans="12:67" s="296" customFormat="1" x14ac:dyDescent="0.25">
      <c r="L217" s="295"/>
      <c r="M217" s="291"/>
      <c r="N217" s="292"/>
      <c r="O217" s="292"/>
      <c r="P217" s="292"/>
      <c r="Q217" s="320"/>
      <c r="R217" s="292"/>
      <c r="S217" s="292"/>
      <c r="T217" s="292"/>
      <c r="U217" s="292"/>
      <c r="X217" s="310"/>
      <c r="Y217" s="292"/>
      <c r="Z217" s="292"/>
      <c r="AA217" s="292"/>
      <c r="AB217" s="292"/>
      <c r="AC217" s="292"/>
      <c r="AD217" s="292"/>
      <c r="AE217" s="292"/>
      <c r="AF217" s="292"/>
      <c r="AG217" s="310"/>
      <c r="AH217" s="310"/>
      <c r="AI217" s="310"/>
      <c r="AJ217" s="310"/>
      <c r="AK217" s="310"/>
      <c r="AL217" s="310"/>
      <c r="AM217" s="310"/>
      <c r="AN217" s="310"/>
      <c r="AO217" s="310"/>
      <c r="AP217" s="310"/>
      <c r="AQ217" s="310"/>
      <c r="AR217" s="310"/>
      <c r="AS217" s="310"/>
      <c r="AT217" s="310"/>
      <c r="AU217" s="310"/>
      <c r="AV217" s="310"/>
      <c r="AW217" s="310"/>
      <c r="AX217" s="310"/>
      <c r="AY217" s="310"/>
      <c r="AZ217" s="310"/>
      <c r="BA217" s="310"/>
      <c r="BB217" s="310"/>
      <c r="BC217" s="310"/>
      <c r="BD217" s="310"/>
      <c r="BE217" s="310"/>
      <c r="BF217" s="310"/>
      <c r="BG217" s="310"/>
      <c r="BH217" s="310"/>
      <c r="BI217" s="310"/>
      <c r="BJ217" s="310"/>
      <c r="BK217" s="310"/>
      <c r="BL217" s="310"/>
      <c r="BM217" s="310"/>
      <c r="BN217" s="310"/>
      <c r="BO217" s="310"/>
    </row>
    <row r="218" spans="12:67" s="296" customFormat="1" x14ac:dyDescent="0.25">
      <c r="L218" s="295"/>
      <c r="M218" s="291"/>
      <c r="N218" s="292"/>
      <c r="O218" s="292"/>
      <c r="P218" s="292"/>
      <c r="Q218" s="320"/>
      <c r="R218" s="292"/>
      <c r="S218" s="292"/>
      <c r="T218" s="292"/>
      <c r="U218" s="292"/>
      <c r="X218" s="310"/>
      <c r="Y218" s="292"/>
      <c r="Z218" s="292"/>
      <c r="AA218" s="292"/>
      <c r="AB218" s="292"/>
      <c r="AC218" s="292"/>
      <c r="AD218" s="292"/>
      <c r="AE218" s="292"/>
      <c r="AF218" s="292"/>
      <c r="AG218" s="310"/>
      <c r="AH218" s="310"/>
      <c r="AI218" s="310"/>
      <c r="AJ218" s="310"/>
      <c r="AK218" s="310"/>
      <c r="AL218" s="310"/>
      <c r="AM218" s="310"/>
      <c r="AN218" s="310"/>
      <c r="AO218" s="310"/>
      <c r="AP218" s="310"/>
      <c r="AQ218" s="310"/>
      <c r="AR218" s="310"/>
      <c r="AS218" s="310"/>
      <c r="AT218" s="310"/>
      <c r="AU218" s="310"/>
      <c r="AV218" s="310"/>
      <c r="AW218" s="310"/>
      <c r="AX218" s="310"/>
      <c r="AY218" s="310"/>
      <c r="AZ218" s="310"/>
      <c r="BA218" s="310"/>
      <c r="BB218" s="310"/>
      <c r="BC218" s="310"/>
      <c r="BD218" s="310"/>
      <c r="BE218" s="310"/>
      <c r="BF218" s="310"/>
      <c r="BG218" s="310"/>
      <c r="BH218" s="310"/>
      <c r="BI218" s="310"/>
      <c r="BJ218" s="310"/>
      <c r="BK218" s="310"/>
      <c r="BL218" s="310"/>
      <c r="BM218" s="310"/>
      <c r="BN218" s="310"/>
      <c r="BO218" s="310"/>
    </row>
    <row r="219" spans="12:67" s="296" customFormat="1" x14ac:dyDescent="0.25">
      <c r="L219" s="295"/>
      <c r="M219" s="291"/>
      <c r="N219" s="292"/>
      <c r="O219" s="292"/>
      <c r="P219" s="292"/>
      <c r="Q219" s="320"/>
      <c r="R219" s="292"/>
      <c r="S219" s="292"/>
      <c r="T219" s="292"/>
      <c r="U219" s="292"/>
      <c r="X219" s="310"/>
      <c r="Y219" s="292"/>
      <c r="Z219" s="292"/>
      <c r="AA219" s="292"/>
      <c r="AB219" s="292"/>
      <c r="AC219" s="292"/>
      <c r="AD219" s="292"/>
      <c r="AE219" s="292"/>
      <c r="AF219" s="292"/>
      <c r="AG219" s="310"/>
      <c r="AH219" s="310"/>
      <c r="AI219" s="310"/>
      <c r="AJ219" s="310"/>
      <c r="AK219" s="310"/>
      <c r="AL219" s="310"/>
      <c r="AM219" s="310"/>
      <c r="AN219" s="310"/>
      <c r="AO219" s="310"/>
      <c r="AP219" s="310"/>
      <c r="AQ219" s="310"/>
      <c r="AR219" s="310"/>
      <c r="AS219" s="310"/>
      <c r="AT219" s="310"/>
      <c r="AU219" s="310"/>
      <c r="AV219" s="310"/>
      <c r="AW219" s="310"/>
      <c r="AX219" s="310"/>
      <c r="AY219" s="310"/>
      <c r="AZ219" s="310"/>
      <c r="BA219" s="310"/>
      <c r="BB219" s="310"/>
      <c r="BC219" s="310"/>
      <c r="BD219" s="310"/>
      <c r="BE219" s="310"/>
      <c r="BF219" s="310"/>
      <c r="BG219" s="310"/>
      <c r="BH219" s="310"/>
      <c r="BI219" s="310"/>
      <c r="BJ219" s="310"/>
      <c r="BK219" s="310"/>
      <c r="BL219" s="310"/>
      <c r="BM219" s="310"/>
      <c r="BN219" s="310"/>
      <c r="BO219" s="310"/>
    </row>
    <row r="220" spans="12:67" s="296" customFormat="1" x14ac:dyDescent="0.25">
      <c r="L220" s="295"/>
      <c r="M220" s="291"/>
      <c r="N220" s="292"/>
      <c r="O220" s="292"/>
      <c r="P220" s="292"/>
      <c r="Q220" s="320"/>
      <c r="R220" s="292"/>
      <c r="S220" s="292"/>
      <c r="T220" s="292"/>
      <c r="U220" s="292"/>
      <c r="X220" s="310"/>
      <c r="Y220" s="292"/>
      <c r="Z220" s="292"/>
      <c r="AA220" s="292"/>
      <c r="AB220" s="292"/>
      <c r="AC220" s="292"/>
      <c r="AD220" s="292"/>
      <c r="AE220" s="292"/>
      <c r="AF220" s="292"/>
      <c r="AG220" s="310"/>
      <c r="AH220" s="310"/>
      <c r="AI220" s="310"/>
      <c r="AJ220" s="310"/>
      <c r="AK220" s="310"/>
      <c r="AL220" s="310"/>
      <c r="AM220" s="310"/>
      <c r="AN220" s="310"/>
      <c r="AO220" s="310"/>
      <c r="AP220" s="310"/>
      <c r="AQ220" s="310"/>
      <c r="AR220" s="310"/>
      <c r="AS220" s="310"/>
      <c r="AT220" s="310"/>
      <c r="AU220" s="310"/>
      <c r="AV220" s="310"/>
      <c r="AW220" s="310"/>
      <c r="AX220" s="310"/>
      <c r="AY220" s="310"/>
      <c r="AZ220" s="310"/>
      <c r="BA220" s="310"/>
      <c r="BB220" s="310"/>
      <c r="BC220" s="310"/>
      <c r="BD220" s="310"/>
      <c r="BE220" s="310"/>
      <c r="BF220" s="310"/>
      <c r="BG220" s="310"/>
      <c r="BH220" s="310"/>
      <c r="BI220" s="310"/>
      <c r="BJ220" s="310"/>
      <c r="BK220" s="310"/>
      <c r="BL220" s="310"/>
      <c r="BM220" s="310"/>
      <c r="BN220" s="310"/>
      <c r="BO220" s="310"/>
    </row>
    <row r="221" spans="12:67" s="296" customFormat="1" x14ac:dyDescent="0.25">
      <c r="L221" s="295"/>
      <c r="M221" s="291"/>
      <c r="N221" s="292"/>
      <c r="O221" s="292"/>
      <c r="P221" s="292"/>
      <c r="Q221" s="320"/>
      <c r="R221" s="292"/>
      <c r="S221" s="292"/>
      <c r="T221" s="292"/>
      <c r="U221" s="292"/>
      <c r="X221" s="310"/>
      <c r="Y221" s="292"/>
      <c r="Z221" s="292"/>
      <c r="AA221" s="292"/>
      <c r="AB221" s="292"/>
      <c r="AC221" s="292"/>
      <c r="AD221" s="292"/>
      <c r="AE221" s="292"/>
      <c r="AF221" s="292"/>
      <c r="AG221" s="310"/>
      <c r="AH221" s="310"/>
      <c r="AI221" s="310"/>
      <c r="AJ221" s="310"/>
      <c r="AK221" s="310"/>
      <c r="AL221" s="310"/>
      <c r="AM221" s="310"/>
      <c r="AN221" s="310"/>
      <c r="AO221" s="310"/>
      <c r="AP221" s="310"/>
      <c r="AQ221" s="310"/>
      <c r="AR221" s="310"/>
      <c r="AS221" s="310"/>
      <c r="AT221" s="310"/>
      <c r="AU221" s="310"/>
      <c r="AV221" s="310"/>
      <c r="AW221" s="310"/>
      <c r="AX221" s="310"/>
      <c r="AY221" s="310"/>
      <c r="AZ221" s="310"/>
      <c r="BA221" s="310"/>
      <c r="BB221" s="310"/>
      <c r="BC221" s="310"/>
      <c r="BD221" s="310"/>
      <c r="BE221" s="310"/>
      <c r="BF221" s="310"/>
      <c r="BG221" s="310"/>
      <c r="BH221" s="310"/>
      <c r="BI221" s="310"/>
      <c r="BJ221" s="310"/>
      <c r="BK221" s="310"/>
      <c r="BL221" s="310"/>
      <c r="BM221" s="310"/>
      <c r="BN221" s="310"/>
      <c r="BO221" s="310"/>
    </row>
    <row r="222" spans="12:67" s="296" customFormat="1" x14ac:dyDescent="0.25">
      <c r="L222" s="295"/>
      <c r="M222" s="291"/>
      <c r="N222" s="292"/>
      <c r="O222" s="292"/>
      <c r="P222" s="292"/>
      <c r="Q222" s="320"/>
      <c r="R222" s="292"/>
      <c r="S222" s="292"/>
      <c r="T222" s="292"/>
      <c r="U222" s="292"/>
      <c r="X222" s="310"/>
      <c r="Y222" s="292"/>
      <c r="Z222" s="292"/>
      <c r="AA222" s="292"/>
      <c r="AB222" s="292"/>
      <c r="AC222" s="292"/>
      <c r="AD222" s="292"/>
      <c r="AE222" s="292"/>
      <c r="AF222" s="292"/>
      <c r="AG222" s="310"/>
      <c r="AH222" s="310"/>
      <c r="AI222" s="310"/>
      <c r="AJ222" s="310"/>
      <c r="AK222" s="310"/>
      <c r="AL222" s="310"/>
      <c r="AM222" s="310"/>
      <c r="AN222" s="310"/>
      <c r="AO222" s="310"/>
      <c r="AP222" s="310"/>
      <c r="AQ222" s="310"/>
      <c r="AR222" s="310"/>
      <c r="AS222" s="310"/>
      <c r="AT222" s="310"/>
      <c r="AU222" s="310"/>
      <c r="AV222" s="310"/>
      <c r="AW222" s="310"/>
      <c r="AX222" s="310"/>
      <c r="AY222" s="310"/>
      <c r="AZ222" s="310"/>
      <c r="BA222" s="310"/>
      <c r="BB222" s="310"/>
      <c r="BC222" s="310"/>
      <c r="BD222" s="310"/>
      <c r="BE222" s="310"/>
      <c r="BF222" s="310"/>
      <c r="BG222" s="310"/>
      <c r="BH222" s="310"/>
      <c r="BI222" s="310"/>
      <c r="BJ222" s="310"/>
      <c r="BK222" s="310"/>
      <c r="BL222" s="310"/>
      <c r="BM222" s="310"/>
      <c r="BN222" s="310"/>
      <c r="BO222" s="310"/>
    </row>
    <row r="223" spans="12:67" s="296" customFormat="1" x14ac:dyDescent="0.25">
      <c r="L223" s="295"/>
      <c r="M223" s="291"/>
      <c r="N223" s="292"/>
      <c r="O223" s="292"/>
      <c r="P223" s="292"/>
      <c r="Q223" s="320"/>
      <c r="R223" s="292"/>
      <c r="S223" s="292"/>
      <c r="T223" s="292"/>
      <c r="U223" s="292"/>
      <c r="X223" s="310"/>
      <c r="Y223" s="292"/>
      <c r="Z223" s="292"/>
      <c r="AA223" s="292"/>
      <c r="AB223" s="292"/>
      <c r="AC223" s="292"/>
      <c r="AD223" s="292"/>
      <c r="AE223" s="292"/>
      <c r="AF223" s="292"/>
      <c r="AG223" s="310"/>
      <c r="AH223" s="310"/>
      <c r="AI223" s="310"/>
      <c r="AJ223" s="310"/>
      <c r="AK223" s="310"/>
      <c r="AL223" s="310"/>
      <c r="AM223" s="310"/>
      <c r="AN223" s="310"/>
      <c r="AO223" s="310"/>
      <c r="AP223" s="310"/>
      <c r="AQ223" s="310"/>
      <c r="AR223" s="310"/>
      <c r="AS223" s="310"/>
      <c r="AT223" s="310"/>
      <c r="AU223" s="310"/>
      <c r="AV223" s="310"/>
      <c r="AW223" s="310"/>
      <c r="AX223" s="310"/>
      <c r="AY223" s="310"/>
      <c r="AZ223" s="310"/>
      <c r="BA223" s="310"/>
      <c r="BB223" s="310"/>
      <c r="BC223" s="310"/>
      <c r="BD223" s="310"/>
      <c r="BE223" s="310"/>
      <c r="BF223" s="310"/>
      <c r="BG223" s="310"/>
      <c r="BH223" s="310"/>
      <c r="BI223" s="310"/>
      <c r="BJ223" s="310"/>
      <c r="BK223" s="310"/>
      <c r="BL223" s="310"/>
      <c r="BM223" s="310"/>
      <c r="BN223" s="310"/>
      <c r="BO223" s="310"/>
    </row>
    <row r="224" spans="12:67" s="296" customFormat="1" x14ac:dyDescent="0.25">
      <c r="L224" s="295"/>
      <c r="M224" s="291"/>
      <c r="N224" s="292"/>
      <c r="O224" s="292"/>
      <c r="P224" s="292"/>
      <c r="Q224" s="320"/>
      <c r="R224" s="292"/>
      <c r="S224" s="292"/>
      <c r="T224" s="292"/>
      <c r="U224" s="292"/>
      <c r="X224" s="310"/>
      <c r="Y224" s="292"/>
      <c r="Z224" s="292"/>
      <c r="AA224" s="292"/>
      <c r="AB224" s="292"/>
      <c r="AC224" s="292"/>
      <c r="AD224" s="292"/>
      <c r="AE224" s="292"/>
      <c r="AF224" s="292"/>
      <c r="AG224" s="310"/>
      <c r="AH224" s="310"/>
      <c r="AI224" s="310"/>
      <c r="AJ224" s="310"/>
      <c r="AK224" s="310"/>
      <c r="AL224" s="310"/>
      <c r="AM224" s="310"/>
      <c r="AN224" s="310"/>
      <c r="AO224" s="310"/>
      <c r="AP224" s="310"/>
      <c r="AQ224" s="310"/>
      <c r="AR224" s="310"/>
      <c r="AS224" s="310"/>
      <c r="AT224" s="310"/>
      <c r="AU224" s="310"/>
      <c r="AV224" s="310"/>
      <c r="AW224" s="310"/>
      <c r="AX224" s="310"/>
      <c r="AY224" s="310"/>
      <c r="AZ224" s="310"/>
      <c r="BA224" s="310"/>
      <c r="BB224" s="310"/>
      <c r="BC224" s="310"/>
      <c r="BD224" s="310"/>
      <c r="BE224" s="310"/>
      <c r="BF224" s="310"/>
      <c r="BG224" s="310"/>
      <c r="BH224" s="310"/>
      <c r="BI224" s="310"/>
      <c r="BJ224" s="310"/>
      <c r="BK224" s="310"/>
      <c r="BL224" s="310"/>
      <c r="BM224" s="310"/>
      <c r="BN224" s="310"/>
      <c r="BO224" s="310"/>
    </row>
    <row r="225" spans="12:67" s="296" customFormat="1" x14ac:dyDescent="0.25">
      <c r="L225" s="295"/>
      <c r="M225" s="291"/>
      <c r="N225" s="292"/>
      <c r="O225" s="292"/>
      <c r="P225" s="292"/>
      <c r="Q225" s="320"/>
      <c r="R225" s="292"/>
      <c r="S225" s="292"/>
      <c r="T225" s="292"/>
      <c r="U225" s="292"/>
      <c r="X225" s="310"/>
      <c r="Y225" s="292"/>
      <c r="Z225" s="292"/>
      <c r="AA225" s="292"/>
      <c r="AB225" s="292"/>
      <c r="AC225" s="292"/>
      <c r="AD225" s="292"/>
      <c r="AE225" s="292"/>
      <c r="AF225" s="292"/>
      <c r="AG225" s="310"/>
      <c r="AH225" s="310"/>
      <c r="AI225" s="310"/>
      <c r="AJ225" s="310"/>
      <c r="AK225" s="310"/>
      <c r="AL225" s="310"/>
      <c r="AM225" s="310"/>
      <c r="AN225" s="310"/>
      <c r="AO225" s="310"/>
      <c r="AP225" s="310"/>
      <c r="AQ225" s="310"/>
      <c r="AR225" s="310"/>
      <c r="AS225" s="310"/>
      <c r="AT225" s="310"/>
      <c r="AU225" s="310"/>
      <c r="AV225" s="310"/>
      <c r="AW225" s="310"/>
      <c r="AX225" s="310"/>
      <c r="AY225" s="310"/>
      <c r="AZ225" s="310"/>
      <c r="BA225" s="310"/>
      <c r="BB225" s="310"/>
      <c r="BC225" s="310"/>
      <c r="BD225" s="310"/>
      <c r="BE225" s="310"/>
      <c r="BF225" s="310"/>
      <c r="BG225" s="310"/>
      <c r="BH225" s="310"/>
      <c r="BI225" s="310"/>
      <c r="BJ225" s="310"/>
      <c r="BK225" s="310"/>
      <c r="BL225" s="310"/>
      <c r="BM225" s="310"/>
      <c r="BN225" s="310"/>
      <c r="BO225" s="310"/>
    </row>
    <row r="226" spans="12:67" s="296" customFormat="1" x14ac:dyDescent="0.25">
      <c r="L226" s="295"/>
      <c r="M226" s="291"/>
      <c r="N226" s="292"/>
      <c r="O226" s="292"/>
      <c r="P226" s="292"/>
      <c r="Q226" s="320"/>
      <c r="R226" s="292"/>
      <c r="S226" s="292"/>
      <c r="T226" s="292"/>
      <c r="U226" s="292"/>
      <c r="X226" s="310"/>
      <c r="Y226" s="292"/>
      <c r="Z226" s="292"/>
      <c r="AA226" s="292"/>
      <c r="AB226" s="292"/>
      <c r="AC226" s="292"/>
      <c r="AD226" s="292"/>
      <c r="AE226" s="292"/>
      <c r="AF226" s="292"/>
      <c r="AG226" s="310"/>
      <c r="AH226" s="310"/>
      <c r="AI226" s="310"/>
      <c r="AJ226" s="310"/>
      <c r="AK226" s="310"/>
      <c r="AL226" s="310"/>
      <c r="AM226" s="310"/>
      <c r="AN226" s="310"/>
      <c r="AO226" s="310"/>
      <c r="AP226" s="310"/>
      <c r="AQ226" s="310"/>
      <c r="AR226" s="310"/>
      <c r="AS226" s="310"/>
      <c r="AT226" s="310"/>
      <c r="AU226" s="310"/>
      <c r="AV226" s="310"/>
      <c r="AW226" s="310"/>
      <c r="AX226" s="310"/>
      <c r="AY226" s="310"/>
      <c r="AZ226" s="310"/>
      <c r="BA226" s="310"/>
      <c r="BB226" s="310"/>
      <c r="BC226" s="310"/>
      <c r="BD226" s="310"/>
      <c r="BE226" s="310"/>
      <c r="BF226" s="310"/>
      <c r="BG226" s="310"/>
      <c r="BH226" s="310"/>
      <c r="BI226" s="310"/>
      <c r="BJ226" s="310"/>
      <c r="BK226" s="310"/>
      <c r="BL226" s="310"/>
      <c r="BM226" s="310"/>
      <c r="BN226" s="310"/>
      <c r="BO226" s="310"/>
    </row>
    <row r="227" spans="12:67" s="296" customFormat="1" x14ac:dyDescent="0.25">
      <c r="L227" s="295"/>
      <c r="M227" s="291"/>
      <c r="N227" s="292"/>
      <c r="O227" s="292"/>
      <c r="P227" s="292"/>
      <c r="Q227" s="320"/>
      <c r="R227" s="292"/>
      <c r="S227" s="292"/>
      <c r="T227" s="292"/>
      <c r="U227" s="292"/>
      <c r="X227" s="310"/>
      <c r="Y227" s="292"/>
      <c r="Z227" s="292"/>
      <c r="AA227" s="292"/>
      <c r="AB227" s="292"/>
      <c r="AC227" s="292"/>
      <c r="AD227" s="292"/>
      <c r="AE227" s="292"/>
      <c r="AF227" s="292"/>
      <c r="AG227" s="310"/>
      <c r="AH227" s="310"/>
      <c r="AI227" s="310"/>
      <c r="AJ227" s="310"/>
      <c r="AK227" s="310"/>
      <c r="AL227" s="310"/>
      <c r="AM227" s="310"/>
      <c r="AN227" s="310"/>
      <c r="AO227" s="310"/>
      <c r="AP227" s="310"/>
      <c r="AQ227" s="310"/>
      <c r="AR227" s="310"/>
      <c r="AS227" s="310"/>
      <c r="AT227" s="310"/>
      <c r="AU227" s="310"/>
      <c r="AV227" s="310"/>
      <c r="AW227" s="310"/>
      <c r="AX227" s="310"/>
      <c r="AY227" s="310"/>
      <c r="AZ227" s="310"/>
      <c r="BA227" s="310"/>
      <c r="BB227" s="310"/>
      <c r="BC227" s="310"/>
      <c r="BD227" s="310"/>
      <c r="BE227" s="310"/>
      <c r="BF227" s="310"/>
      <c r="BG227" s="310"/>
      <c r="BH227" s="310"/>
      <c r="BI227" s="310"/>
      <c r="BJ227" s="310"/>
      <c r="BK227" s="310"/>
      <c r="BL227" s="310"/>
      <c r="BM227" s="310"/>
      <c r="BN227" s="310"/>
      <c r="BO227" s="310"/>
    </row>
    <row r="228" spans="12:67" s="296" customFormat="1" x14ac:dyDescent="0.25">
      <c r="L228" s="295"/>
      <c r="M228" s="291"/>
      <c r="N228" s="292"/>
      <c r="O228" s="292"/>
      <c r="P228" s="292"/>
      <c r="Q228" s="320"/>
      <c r="R228" s="292"/>
      <c r="S228" s="292"/>
      <c r="T228" s="292"/>
      <c r="U228" s="292"/>
      <c r="X228" s="310"/>
      <c r="Y228" s="292"/>
      <c r="Z228" s="292"/>
      <c r="AA228" s="292"/>
      <c r="AB228" s="292"/>
      <c r="AC228" s="292"/>
      <c r="AD228" s="292"/>
      <c r="AE228" s="292"/>
      <c r="AF228" s="292"/>
      <c r="AG228" s="310"/>
      <c r="AH228" s="310"/>
      <c r="AI228" s="310"/>
      <c r="AJ228" s="310"/>
      <c r="AK228" s="310"/>
      <c r="AL228" s="310"/>
      <c r="AM228" s="310"/>
      <c r="AN228" s="310"/>
      <c r="AO228" s="310"/>
      <c r="AP228" s="310"/>
      <c r="AQ228" s="310"/>
      <c r="AR228" s="310"/>
      <c r="AS228" s="310"/>
      <c r="AT228" s="310"/>
      <c r="AU228" s="310"/>
      <c r="AV228" s="310"/>
      <c r="AW228" s="310"/>
      <c r="AX228" s="310"/>
      <c r="AY228" s="310"/>
      <c r="AZ228" s="310"/>
      <c r="BA228" s="310"/>
      <c r="BB228" s="310"/>
      <c r="BC228" s="310"/>
      <c r="BD228" s="310"/>
      <c r="BE228" s="310"/>
      <c r="BF228" s="310"/>
      <c r="BG228" s="310"/>
      <c r="BH228" s="310"/>
      <c r="BI228" s="310"/>
      <c r="BJ228" s="310"/>
      <c r="BK228" s="310"/>
      <c r="BL228" s="310"/>
      <c r="BM228" s="310"/>
      <c r="BN228" s="310"/>
      <c r="BO228" s="310"/>
    </row>
    <row r="229" spans="12:67" s="296" customFormat="1" x14ac:dyDescent="0.25">
      <c r="L229" s="295"/>
      <c r="M229" s="291"/>
      <c r="N229" s="292"/>
      <c r="O229" s="292"/>
      <c r="P229" s="292"/>
      <c r="Q229" s="320"/>
      <c r="R229" s="292"/>
      <c r="S229" s="292"/>
      <c r="T229" s="292"/>
      <c r="U229" s="292"/>
      <c r="X229" s="310"/>
      <c r="Y229" s="292"/>
      <c r="Z229" s="292"/>
      <c r="AA229" s="292"/>
      <c r="AB229" s="292"/>
      <c r="AC229" s="292"/>
      <c r="AD229" s="292"/>
      <c r="AE229" s="292"/>
      <c r="AF229" s="292"/>
      <c r="AG229" s="310"/>
      <c r="AH229" s="310"/>
      <c r="AI229" s="310"/>
      <c r="AJ229" s="310"/>
      <c r="AK229" s="310"/>
      <c r="AL229" s="310"/>
      <c r="AM229" s="310"/>
      <c r="AN229" s="310"/>
      <c r="AO229" s="310"/>
      <c r="AP229" s="310"/>
      <c r="AQ229" s="310"/>
      <c r="AR229" s="310"/>
      <c r="AS229" s="310"/>
      <c r="AT229" s="310"/>
      <c r="AU229" s="310"/>
      <c r="AV229" s="310"/>
      <c r="AW229" s="310"/>
      <c r="AX229" s="310"/>
      <c r="AY229" s="310"/>
      <c r="AZ229" s="310"/>
      <c r="BA229" s="310"/>
      <c r="BB229" s="310"/>
      <c r="BC229" s="310"/>
      <c r="BD229" s="310"/>
      <c r="BE229" s="310"/>
      <c r="BF229" s="310"/>
      <c r="BG229" s="310"/>
      <c r="BH229" s="310"/>
      <c r="BI229" s="310"/>
      <c r="BJ229" s="310"/>
      <c r="BK229" s="310"/>
      <c r="BL229" s="310"/>
      <c r="BM229" s="310"/>
      <c r="BN229" s="310"/>
      <c r="BO229" s="310"/>
    </row>
    <row r="230" spans="12:67" s="296" customFormat="1" x14ac:dyDescent="0.25">
      <c r="L230" s="295"/>
      <c r="M230" s="291"/>
      <c r="N230" s="292"/>
      <c r="O230" s="292"/>
      <c r="P230" s="292"/>
      <c r="Q230" s="320"/>
      <c r="R230" s="292"/>
      <c r="S230" s="292"/>
      <c r="T230" s="292"/>
      <c r="U230" s="292"/>
      <c r="X230" s="310"/>
      <c r="Y230" s="292"/>
      <c r="Z230" s="292"/>
      <c r="AA230" s="292"/>
      <c r="AB230" s="292"/>
      <c r="AC230" s="292"/>
      <c r="AD230" s="292"/>
      <c r="AE230" s="292"/>
      <c r="AF230" s="292"/>
      <c r="AG230" s="310"/>
      <c r="AH230" s="310"/>
      <c r="AI230" s="310"/>
      <c r="AJ230" s="310"/>
      <c r="AK230" s="310"/>
      <c r="AL230" s="310"/>
      <c r="AM230" s="310"/>
      <c r="AN230" s="310"/>
      <c r="AO230" s="310"/>
      <c r="AP230" s="310"/>
      <c r="AQ230" s="310"/>
      <c r="AR230" s="310"/>
      <c r="AS230" s="310"/>
      <c r="AT230" s="310"/>
      <c r="AU230" s="310"/>
      <c r="AV230" s="310"/>
      <c r="AW230" s="310"/>
      <c r="AX230" s="310"/>
      <c r="AY230" s="310"/>
      <c r="AZ230" s="310"/>
      <c r="BA230" s="310"/>
      <c r="BB230" s="310"/>
      <c r="BC230" s="310"/>
      <c r="BD230" s="310"/>
      <c r="BE230" s="310"/>
      <c r="BF230" s="310"/>
      <c r="BG230" s="310"/>
      <c r="BH230" s="310"/>
      <c r="BI230" s="310"/>
      <c r="BJ230" s="310"/>
      <c r="BK230" s="310"/>
      <c r="BL230" s="310"/>
      <c r="BM230" s="310"/>
      <c r="BN230" s="310"/>
      <c r="BO230" s="310"/>
    </row>
    <row r="231" spans="12:67" s="296" customFormat="1" x14ac:dyDescent="0.25">
      <c r="L231" s="295"/>
      <c r="M231" s="291"/>
      <c r="N231" s="292"/>
      <c r="O231" s="292"/>
      <c r="P231" s="292"/>
      <c r="Q231" s="320"/>
      <c r="R231" s="292"/>
      <c r="S231" s="292"/>
      <c r="T231" s="292"/>
      <c r="U231" s="292"/>
      <c r="X231" s="310"/>
      <c r="Y231" s="292"/>
      <c r="Z231" s="292"/>
      <c r="AA231" s="292"/>
      <c r="AB231" s="292"/>
      <c r="AC231" s="292"/>
      <c r="AD231" s="292"/>
      <c r="AE231" s="292"/>
      <c r="AF231" s="292"/>
      <c r="AG231" s="310"/>
      <c r="AH231" s="310"/>
      <c r="AI231" s="310"/>
      <c r="AJ231" s="310"/>
      <c r="AK231" s="310"/>
      <c r="AL231" s="310"/>
      <c r="AM231" s="310"/>
      <c r="AN231" s="310"/>
      <c r="AO231" s="310"/>
      <c r="AP231" s="310"/>
      <c r="AQ231" s="310"/>
      <c r="AR231" s="310"/>
      <c r="AS231" s="310"/>
      <c r="AT231" s="310"/>
      <c r="AU231" s="310"/>
      <c r="AV231" s="310"/>
      <c r="AW231" s="310"/>
      <c r="AX231" s="310"/>
      <c r="AY231" s="310"/>
      <c r="AZ231" s="310"/>
      <c r="BA231" s="310"/>
      <c r="BB231" s="310"/>
      <c r="BC231" s="310"/>
      <c r="BD231" s="310"/>
      <c r="BE231" s="310"/>
      <c r="BF231" s="310"/>
      <c r="BG231" s="310"/>
      <c r="BH231" s="310"/>
      <c r="BI231" s="310"/>
      <c r="BJ231" s="310"/>
      <c r="BK231" s="310"/>
      <c r="BL231" s="310"/>
      <c r="BM231" s="310"/>
      <c r="BN231" s="310"/>
      <c r="BO231" s="310"/>
    </row>
    <row r="232" spans="12:67" s="296" customFormat="1" x14ac:dyDescent="0.25">
      <c r="L232" s="295"/>
      <c r="M232" s="291"/>
      <c r="N232" s="292"/>
      <c r="O232" s="292"/>
      <c r="P232" s="292"/>
      <c r="Q232" s="320"/>
      <c r="R232" s="292"/>
      <c r="S232" s="292"/>
      <c r="T232" s="292"/>
      <c r="U232" s="292"/>
      <c r="X232" s="310"/>
      <c r="Y232" s="292"/>
      <c r="Z232" s="292"/>
      <c r="AA232" s="292"/>
      <c r="AB232" s="292"/>
      <c r="AC232" s="292"/>
      <c r="AD232" s="292"/>
      <c r="AE232" s="292"/>
      <c r="AF232" s="292"/>
      <c r="AG232" s="310"/>
      <c r="AH232" s="310"/>
      <c r="AI232" s="310"/>
      <c r="AJ232" s="310"/>
      <c r="AK232" s="310"/>
      <c r="AL232" s="310"/>
      <c r="AM232" s="310"/>
      <c r="AN232" s="310"/>
      <c r="AO232" s="310"/>
      <c r="AP232" s="310"/>
      <c r="AQ232" s="310"/>
      <c r="AR232" s="310"/>
      <c r="AS232" s="310"/>
      <c r="AT232" s="310"/>
      <c r="AU232" s="310"/>
      <c r="AV232" s="310"/>
      <c r="AW232" s="310"/>
      <c r="AX232" s="310"/>
      <c r="AY232" s="310"/>
      <c r="AZ232" s="310"/>
      <c r="BA232" s="310"/>
      <c r="BB232" s="310"/>
      <c r="BC232" s="310"/>
      <c r="BD232" s="310"/>
      <c r="BE232" s="310"/>
      <c r="BF232" s="310"/>
      <c r="BG232" s="310"/>
      <c r="BH232" s="310"/>
      <c r="BI232" s="310"/>
      <c r="BJ232" s="310"/>
      <c r="BK232" s="310"/>
      <c r="BL232" s="310"/>
      <c r="BM232" s="310"/>
      <c r="BN232" s="310"/>
      <c r="BO232" s="310"/>
    </row>
    <row r="233" spans="12:67" s="296" customFormat="1" x14ac:dyDescent="0.25">
      <c r="L233" s="295"/>
      <c r="M233" s="291"/>
      <c r="N233" s="292"/>
      <c r="O233" s="292"/>
      <c r="P233" s="292"/>
      <c r="Q233" s="320"/>
      <c r="R233" s="292"/>
      <c r="S233" s="292"/>
      <c r="T233" s="292"/>
      <c r="U233" s="292"/>
      <c r="X233" s="310"/>
      <c r="Y233" s="292"/>
      <c r="Z233" s="292"/>
      <c r="AA233" s="292"/>
      <c r="AB233" s="292"/>
      <c r="AC233" s="292"/>
      <c r="AD233" s="292"/>
      <c r="AE233" s="292"/>
      <c r="AF233" s="292"/>
      <c r="AG233" s="310"/>
      <c r="AH233" s="310"/>
      <c r="AI233" s="310"/>
      <c r="AJ233" s="310"/>
      <c r="AK233" s="310"/>
      <c r="AL233" s="310"/>
      <c r="AM233" s="310"/>
      <c r="AN233" s="310"/>
      <c r="AO233" s="310"/>
      <c r="AP233" s="310"/>
      <c r="AQ233" s="310"/>
      <c r="AR233" s="310"/>
      <c r="AS233" s="310"/>
      <c r="AT233" s="310"/>
      <c r="AU233" s="310"/>
      <c r="AV233" s="310"/>
      <c r="AW233" s="310"/>
      <c r="AX233" s="310"/>
      <c r="AY233" s="310"/>
      <c r="AZ233" s="310"/>
      <c r="BA233" s="310"/>
      <c r="BB233" s="310"/>
      <c r="BC233" s="310"/>
      <c r="BD233" s="310"/>
      <c r="BE233" s="310"/>
      <c r="BF233" s="310"/>
      <c r="BG233" s="310"/>
      <c r="BH233" s="310"/>
      <c r="BI233" s="310"/>
      <c r="BJ233" s="310"/>
      <c r="BK233" s="310"/>
      <c r="BL233" s="310"/>
      <c r="BM233" s="310"/>
      <c r="BN233" s="310"/>
      <c r="BO233" s="310"/>
    </row>
    <row r="234" spans="12:67" s="296" customFormat="1" x14ac:dyDescent="0.25">
      <c r="L234" s="295"/>
      <c r="M234" s="291"/>
      <c r="N234" s="292"/>
      <c r="O234" s="292"/>
      <c r="P234" s="292"/>
      <c r="Q234" s="320"/>
      <c r="R234" s="292"/>
      <c r="S234" s="292"/>
      <c r="T234" s="292"/>
      <c r="U234" s="292"/>
      <c r="X234" s="310"/>
      <c r="Y234" s="292"/>
      <c r="Z234" s="292"/>
      <c r="AA234" s="292"/>
      <c r="AB234" s="292"/>
      <c r="AC234" s="292"/>
      <c r="AD234" s="292"/>
      <c r="AE234" s="292"/>
      <c r="AF234" s="292"/>
      <c r="AG234" s="310"/>
      <c r="AH234" s="310"/>
      <c r="AI234" s="310"/>
      <c r="AJ234" s="310"/>
      <c r="AK234" s="310"/>
      <c r="AL234" s="310"/>
      <c r="AM234" s="310"/>
      <c r="AN234" s="310"/>
      <c r="AO234" s="310"/>
      <c r="AP234" s="310"/>
      <c r="AQ234" s="310"/>
      <c r="AR234" s="310"/>
      <c r="AS234" s="310"/>
      <c r="AT234" s="310"/>
      <c r="AU234" s="310"/>
      <c r="AV234" s="310"/>
      <c r="AW234" s="310"/>
      <c r="AX234" s="310"/>
      <c r="AY234" s="310"/>
      <c r="AZ234" s="310"/>
      <c r="BA234" s="310"/>
      <c r="BB234" s="310"/>
      <c r="BC234" s="310"/>
      <c r="BD234" s="310"/>
      <c r="BE234" s="310"/>
      <c r="BF234" s="310"/>
      <c r="BG234" s="310"/>
      <c r="BH234" s="310"/>
      <c r="BI234" s="310"/>
      <c r="BJ234" s="310"/>
      <c r="BK234" s="310"/>
      <c r="BL234" s="310"/>
      <c r="BM234" s="310"/>
      <c r="BN234" s="310"/>
      <c r="BO234" s="310"/>
    </row>
    <row r="235" spans="12:67" s="296" customFormat="1" x14ac:dyDescent="0.25">
      <c r="L235" s="295"/>
      <c r="M235" s="291"/>
      <c r="N235" s="292"/>
      <c r="O235" s="292"/>
      <c r="P235" s="292"/>
      <c r="Q235" s="320"/>
      <c r="R235" s="292"/>
      <c r="S235" s="292"/>
      <c r="T235" s="292"/>
      <c r="U235" s="292"/>
      <c r="X235" s="310"/>
      <c r="Y235" s="292"/>
      <c r="Z235" s="292"/>
      <c r="AA235" s="292"/>
      <c r="AB235" s="292"/>
      <c r="AC235" s="292"/>
      <c r="AD235" s="292"/>
      <c r="AE235" s="292"/>
      <c r="AF235" s="292"/>
      <c r="AG235" s="310"/>
      <c r="AH235" s="310"/>
      <c r="AI235" s="310"/>
      <c r="AJ235" s="310"/>
      <c r="AK235" s="310"/>
      <c r="AL235" s="310"/>
      <c r="AM235" s="310"/>
      <c r="AN235" s="310"/>
      <c r="AO235" s="310"/>
      <c r="AP235" s="310"/>
      <c r="AQ235" s="310"/>
      <c r="AR235" s="310"/>
      <c r="AS235" s="310"/>
      <c r="AT235" s="310"/>
      <c r="AU235" s="310"/>
      <c r="AV235" s="310"/>
      <c r="AW235" s="310"/>
      <c r="AX235" s="310"/>
      <c r="AY235" s="310"/>
      <c r="AZ235" s="310"/>
      <c r="BA235" s="310"/>
      <c r="BB235" s="310"/>
      <c r="BC235" s="310"/>
      <c r="BD235" s="310"/>
      <c r="BE235" s="310"/>
      <c r="BF235" s="310"/>
      <c r="BG235" s="310"/>
      <c r="BH235" s="310"/>
      <c r="BI235" s="310"/>
      <c r="BJ235" s="310"/>
      <c r="BK235" s="310"/>
      <c r="BL235" s="310"/>
      <c r="BM235" s="310"/>
      <c r="BN235" s="310"/>
      <c r="BO235" s="310"/>
    </row>
    <row r="236" spans="12:67" s="296" customFormat="1" x14ac:dyDescent="0.25">
      <c r="L236" s="295"/>
      <c r="M236" s="291"/>
      <c r="N236" s="292"/>
      <c r="O236" s="292"/>
      <c r="P236" s="292"/>
      <c r="Q236" s="320"/>
      <c r="R236" s="292"/>
      <c r="S236" s="292"/>
      <c r="T236" s="292"/>
      <c r="U236" s="292"/>
      <c r="X236" s="310"/>
      <c r="Y236" s="292"/>
      <c r="Z236" s="292"/>
      <c r="AA236" s="292"/>
      <c r="AB236" s="292"/>
      <c r="AC236" s="292"/>
      <c r="AD236" s="292"/>
      <c r="AE236" s="292"/>
      <c r="AF236" s="292"/>
      <c r="AG236" s="310"/>
      <c r="AH236" s="310"/>
      <c r="AI236" s="310"/>
      <c r="AJ236" s="310"/>
      <c r="AK236" s="310"/>
      <c r="AL236" s="310"/>
      <c r="AM236" s="310"/>
      <c r="AN236" s="310"/>
      <c r="AO236" s="310"/>
      <c r="AP236" s="310"/>
      <c r="AQ236" s="310"/>
      <c r="AR236" s="310"/>
      <c r="AS236" s="310"/>
      <c r="AT236" s="310"/>
      <c r="AU236" s="310"/>
      <c r="AV236" s="310"/>
      <c r="AW236" s="310"/>
      <c r="AX236" s="310"/>
      <c r="AY236" s="310"/>
      <c r="AZ236" s="310"/>
      <c r="BA236" s="310"/>
      <c r="BB236" s="310"/>
      <c r="BC236" s="310"/>
      <c r="BD236" s="310"/>
      <c r="BE236" s="310"/>
      <c r="BF236" s="310"/>
      <c r="BG236" s="310"/>
      <c r="BH236" s="310"/>
      <c r="BI236" s="310"/>
      <c r="BJ236" s="310"/>
      <c r="BK236" s="310"/>
      <c r="BL236" s="310"/>
      <c r="BM236" s="310"/>
      <c r="BN236" s="310"/>
      <c r="BO236" s="310"/>
    </row>
    <row r="237" spans="12:67" s="296" customFormat="1" x14ac:dyDescent="0.25">
      <c r="L237" s="295"/>
      <c r="M237" s="291"/>
      <c r="N237" s="292"/>
      <c r="O237" s="292"/>
      <c r="P237" s="292"/>
      <c r="Q237" s="320"/>
      <c r="R237" s="292"/>
      <c r="S237" s="292"/>
      <c r="T237" s="292"/>
      <c r="U237" s="292"/>
      <c r="X237" s="310"/>
      <c r="Y237" s="292"/>
      <c r="Z237" s="292"/>
      <c r="AA237" s="292"/>
      <c r="AB237" s="292"/>
      <c r="AC237" s="292"/>
      <c r="AD237" s="292"/>
      <c r="AE237" s="292"/>
      <c r="AF237" s="292"/>
      <c r="AG237" s="310"/>
      <c r="AH237" s="310"/>
      <c r="AI237" s="310"/>
      <c r="AJ237" s="310"/>
      <c r="AK237" s="310"/>
      <c r="AL237" s="310"/>
      <c r="AM237" s="310"/>
      <c r="AN237" s="310"/>
      <c r="AO237" s="310"/>
      <c r="AP237" s="310"/>
      <c r="AQ237" s="310"/>
      <c r="AR237" s="310"/>
      <c r="AS237" s="310"/>
      <c r="AT237" s="310"/>
      <c r="AU237" s="310"/>
      <c r="AV237" s="310"/>
      <c r="AW237" s="310"/>
      <c r="AX237" s="310"/>
      <c r="AY237" s="310"/>
      <c r="AZ237" s="310"/>
      <c r="BA237" s="310"/>
      <c r="BB237" s="310"/>
      <c r="BC237" s="310"/>
      <c r="BD237" s="310"/>
      <c r="BE237" s="310"/>
      <c r="BF237" s="310"/>
      <c r="BG237" s="310"/>
      <c r="BH237" s="310"/>
      <c r="BI237" s="310"/>
      <c r="BJ237" s="310"/>
      <c r="BK237" s="310"/>
      <c r="BL237" s="310"/>
      <c r="BM237" s="310"/>
      <c r="BN237" s="310"/>
      <c r="BO237" s="310"/>
    </row>
    <row r="238" spans="12:67" s="296" customFormat="1" x14ac:dyDescent="0.25">
      <c r="L238" s="295"/>
      <c r="M238" s="291"/>
      <c r="N238" s="292"/>
      <c r="O238" s="292"/>
      <c r="P238" s="292"/>
      <c r="Q238" s="320"/>
      <c r="R238" s="292"/>
      <c r="S238" s="292"/>
      <c r="T238" s="292"/>
      <c r="U238" s="292"/>
      <c r="X238" s="310"/>
      <c r="Y238" s="292"/>
      <c r="Z238" s="292"/>
      <c r="AA238" s="292"/>
      <c r="AB238" s="292"/>
      <c r="AC238" s="292"/>
      <c r="AD238" s="292"/>
      <c r="AE238" s="292"/>
      <c r="AF238" s="292"/>
      <c r="AG238" s="310"/>
      <c r="AH238" s="310"/>
      <c r="AI238" s="310"/>
      <c r="AJ238" s="310"/>
      <c r="AK238" s="310"/>
      <c r="AL238" s="310"/>
      <c r="AM238" s="310"/>
      <c r="AN238" s="310"/>
      <c r="AO238" s="310"/>
      <c r="AP238" s="310"/>
      <c r="AQ238" s="310"/>
      <c r="AR238" s="310"/>
      <c r="AS238" s="310"/>
      <c r="AT238" s="310"/>
      <c r="AU238" s="310"/>
      <c r="AV238" s="310"/>
      <c r="AW238" s="310"/>
      <c r="AX238" s="310"/>
      <c r="AY238" s="310"/>
      <c r="AZ238" s="310"/>
      <c r="BA238" s="310"/>
      <c r="BB238" s="310"/>
      <c r="BC238" s="310"/>
      <c r="BD238" s="310"/>
      <c r="BE238" s="310"/>
      <c r="BF238" s="310"/>
      <c r="BG238" s="310"/>
      <c r="BH238" s="310"/>
      <c r="BI238" s="310"/>
      <c r="BJ238" s="310"/>
      <c r="BK238" s="310"/>
      <c r="BL238" s="310"/>
      <c r="BM238" s="310"/>
      <c r="BN238" s="310"/>
      <c r="BO238" s="310"/>
    </row>
    <row r="239" spans="12:67" s="296" customFormat="1" x14ac:dyDescent="0.25">
      <c r="L239" s="295"/>
      <c r="M239" s="291"/>
      <c r="N239" s="292"/>
      <c r="O239" s="292"/>
      <c r="P239" s="292"/>
      <c r="Q239" s="320"/>
      <c r="R239" s="292"/>
      <c r="S239" s="292"/>
      <c r="T239" s="292"/>
      <c r="U239" s="292"/>
      <c r="X239" s="310"/>
      <c r="Y239" s="292"/>
      <c r="Z239" s="292"/>
      <c r="AA239" s="292"/>
      <c r="AB239" s="292"/>
      <c r="AC239" s="292"/>
      <c r="AD239" s="292"/>
      <c r="AE239" s="292"/>
      <c r="AF239" s="292"/>
      <c r="AG239" s="310"/>
      <c r="AH239" s="310"/>
      <c r="AI239" s="310"/>
      <c r="AJ239" s="310"/>
      <c r="AK239" s="310"/>
      <c r="AL239" s="310"/>
      <c r="AM239" s="310"/>
      <c r="AN239" s="310"/>
      <c r="AO239" s="310"/>
      <c r="AP239" s="310"/>
      <c r="AQ239" s="310"/>
      <c r="AR239" s="310"/>
      <c r="AS239" s="310"/>
      <c r="AT239" s="310"/>
      <c r="AU239" s="310"/>
      <c r="AV239" s="310"/>
      <c r="AW239" s="310"/>
      <c r="AX239" s="310"/>
      <c r="AY239" s="310"/>
      <c r="AZ239" s="310"/>
      <c r="BA239" s="310"/>
      <c r="BB239" s="310"/>
      <c r="BC239" s="310"/>
      <c r="BD239" s="310"/>
      <c r="BE239" s="310"/>
      <c r="BF239" s="310"/>
      <c r="BG239" s="310"/>
      <c r="BH239" s="310"/>
      <c r="BI239" s="310"/>
      <c r="BJ239" s="310"/>
      <c r="BK239" s="310"/>
      <c r="BL239" s="310"/>
      <c r="BM239" s="310"/>
      <c r="BN239" s="310"/>
      <c r="BO239" s="310"/>
    </row>
    <row r="240" spans="12:67" s="296" customFormat="1" x14ac:dyDescent="0.25">
      <c r="L240" s="295"/>
      <c r="M240" s="291"/>
      <c r="N240" s="292"/>
      <c r="O240" s="292"/>
      <c r="P240" s="292"/>
      <c r="Q240" s="320"/>
      <c r="R240" s="292"/>
      <c r="S240" s="292"/>
      <c r="T240" s="292"/>
      <c r="U240" s="292"/>
      <c r="X240" s="310"/>
      <c r="Y240" s="292"/>
      <c r="Z240" s="292"/>
      <c r="AA240" s="292"/>
      <c r="AB240" s="292"/>
      <c r="AC240" s="292"/>
      <c r="AD240" s="292"/>
      <c r="AE240" s="292"/>
      <c r="AF240" s="292"/>
      <c r="AG240" s="310"/>
      <c r="AH240" s="310"/>
      <c r="AI240" s="310"/>
      <c r="AJ240" s="310"/>
      <c r="AK240" s="310"/>
      <c r="AL240" s="310"/>
      <c r="AM240" s="310"/>
      <c r="AN240" s="310"/>
      <c r="AO240" s="310"/>
      <c r="AP240" s="310"/>
      <c r="AQ240" s="310"/>
      <c r="AR240" s="310"/>
      <c r="AS240" s="310"/>
      <c r="AT240" s="310"/>
      <c r="AU240" s="310"/>
      <c r="AV240" s="310"/>
      <c r="AW240" s="310"/>
      <c r="AX240" s="310"/>
      <c r="AY240" s="310"/>
      <c r="AZ240" s="310"/>
      <c r="BA240" s="310"/>
      <c r="BB240" s="310"/>
      <c r="BC240" s="310"/>
      <c r="BD240" s="310"/>
      <c r="BE240" s="310"/>
      <c r="BF240" s="310"/>
      <c r="BG240" s="310"/>
      <c r="BH240" s="310"/>
      <c r="BI240" s="310"/>
      <c r="BJ240" s="310"/>
      <c r="BK240" s="310"/>
      <c r="BL240" s="310"/>
      <c r="BM240" s="310"/>
      <c r="BN240" s="310"/>
      <c r="BO240" s="310"/>
    </row>
    <row r="241" spans="12:67" s="296" customFormat="1" x14ac:dyDescent="0.25">
      <c r="L241" s="295"/>
      <c r="M241" s="291"/>
      <c r="N241" s="292"/>
      <c r="O241" s="292"/>
      <c r="P241" s="292"/>
      <c r="Q241" s="320"/>
      <c r="R241" s="292"/>
      <c r="S241" s="292"/>
      <c r="T241" s="292"/>
      <c r="U241" s="292"/>
      <c r="X241" s="310"/>
      <c r="Y241" s="292"/>
      <c r="Z241" s="292"/>
      <c r="AA241" s="292"/>
      <c r="AB241" s="292"/>
      <c r="AC241" s="292"/>
      <c r="AD241" s="292"/>
      <c r="AE241" s="292"/>
      <c r="AF241" s="292"/>
      <c r="AG241" s="310"/>
      <c r="AH241" s="310"/>
      <c r="AI241" s="310"/>
      <c r="AJ241" s="310"/>
      <c r="AK241" s="310"/>
      <c r="AL241" s="310"/>
      <c r="AM241" s="310"/>
      <c r="AN241" s="310"/>
      <c r="AO241" s="310"/>
      <c r="AP241" s="310"/>
      <c r="AQ241" s="310"/>
      <c r="AR241" s="310"/>
      <c r="AS241" s="310"/>
      <c r="AT241" s="310"/>
      <c r="AU241" s="310"/>
      <c r="AV241" s="310"/>
      <c r="AW241" s="310"/>
      <c r="AX241" s="310"/>
      <c r="AY241" s="310"/>
      <c r="AZ241" s="310"/>
      <c r="BA241" s="310"/>
      <c r="BB241" s="310"/>
      <c r="BC241" s="310"/>
      <c r="BD241" s="310"/>
      <c r="BE241" s="310"/>
      <c r="BF241" s="310"/>
      <c r="BG241" s="310"/>
      <c r="BH241" s="310"/>
      <c r="BI241" s="310"/>
      <c r="BJ241" s="310"/>
      <c r="BK241" s="310"/>
      <c r="BL241" s="310"/>
      <c r="BM241" s="310"/>
      <c r="BN241" s="310"/>
      <c r="BO241" s="310"/>
    </row>
    <row r="242" spans="12:67" s="296" customFormat="1" x14ac:dyDescent="0.25">
      <c r="L242" s="295"/>
      <c r="M242" s="291"/>
      <c r="N242" s="292"/>
      <c r="O242" s="292"/>
      <c r="P242" s="292"/>
      <c r="Q242" s="320"/>
      <c r="R242" s="292"/>
      <c r="S242" s="292"/>
      <c r="T242" s="292"/>
      <c r="U242" s="292"/>
      <c r="X242" s="310"/>
      <c r="Y242" s="292"/>
      <c r="Z242" s="292"/>
      <c r="AA242" s="292"/>
      <c r="AB242" s="292"/>
      <c r="AC242" s="292"/>
      <c r="AD242" s="292"/>
      <c r="AE242" s="292"/>
      <c r="AF242" s="292"/>
      <c r="AG242" s="310"/>
      <c r="AH242" s="310"/>
      <c r="AI242" s="310"/>
      <c r="AJ242" s="310"/>
      <c r="AK242" s="310"/>
      <c r="AL242" s="310"/>
      <c r="AM242" s="310"/>
      <c r="AN242" s="310"/>
      <c r="AO242" s="310"/>
      <c r="AP242" s="310"/>
      <c r="AQ242" s="310"/>
      <c r="AR242" s="310"/>
      <c r="AS242" s="310"/>
      <c r="AT242" s="310"/>
      <c r="AU242" s="310"/>
      <c r="AV242" s="310"/>
      <c r="AW242" s="310"/>
      <c r="AX242" s="310"/>
      <c r="AY242" s="310"/>
      <c r="AZ242" s="310"/>
      <c r="BA242" s="310"/>
      <c r="BB242" s="310"/>
      <c r="BC242" s="310"/>
      <c r="BD242" s="310"/>
      <c r="BE242" s="310"/>
      <c r="BF242" s="310"/>
      <c r="BG242" s="310"/>
      <c r="BH242" s="310"/>
      <c r="BI242" s="310"/>
      <c r="BJ242" s="310"/>
      <c r="BK242" s="310"/>
      <c r="BL242" s="310"/>
      <c r="BM242" s="310"/>
      <c r="BN242" s="310"/>
      <c r="BO242" s="310"/>
    </row>
    <row r="243" spans="12:67" s="296" customFormat="1" x14ac:dyDescent="0.25">
      <c r="L243" s="295"/>
      <c r="M243" s="291"/>
      <c r="N243" s="292"/>
      <c r="O243" s="292"/>
      <c r="P243" s="292"/>
      <c r="Q243" s="320"/>
      <c r="R243" s="292"/>
      <c r="S243" s="292"/>
      <c r="T243" s="292"/>
      <c r="U243" s="292"/>
      <c r="X243" s="310"/>
      <c r="Y243" s="292"/>
      <c r="Z243" s="292"/>
      <c r="AA243" s="292"/>
      <c r="AB243" s="292"/>
      <c r="AC243" s="292"/>
      <c r="AD243" s="292"/>
      <c r="AE243" s="292"/>
      <c r="AF243" s="292"/>
      <c r="AG243" s="310"/>
      <c r="AH243" s="310"/>
      <c r="AI243" s="310"/>
      <c r="AJ243" s="310"/>
      <c r="AK243" s="310"/>
      <c r="AL243" s="310"/>
      <c r="AM243" s="310"/>
      <c r="AN243" s="310"/>
      <c r="AO243" s="310"/>
      <c r="AP243" s="310"/>
      <c r="AQ243" s="310"/>
      <c r="AR243" s="310"/>
      <c r="AS243" s="310"/>
      <c r="AT243" s="310"/>
      <c r="AU243" s="310"/>
      <c r="AV243" s="310"/>
      <c r="AW243" s="310"/>
      <c r="AX243" s="310"/>
      <c r="AY243" s="310"/>
      <c r="AZ243" s="310"/>
      <c r="BA243" s="310"/>
      <c r="BB243" s="310"/>
      <c r="BC243" s="310"/>
      <c r="BD243" s="310"/>
      <c r="BE243" s="310"/>
      <c r="BF243" s="310"/>
      <c r="BG243" s="310"/>
      <c r="BH243" s="310"/>
      <c r="BI243" s="310"/>
      <c r="BJ243" s="310"/>
      <c r="BK243" s="310"/>
      <c r="BL243" s="310"/>
      <c r="BM243" s="310"/>
      <c r="BN243" s="310"/>
      <c r="BO243" s="310"/>
    </row>
    <row r="244" spans="12:67" s="296" customFormat="1" x14ac:dyDescent="0.25">
      <c r="L244" s="295"/>
      <c r="M244" s="291"/>
      <c r="N244" s="292"/>
      <c r="O244" s="292"/>
      <c r="P244" s="292"/>
      <c r="Q244" s="320"/>
      <c r="R244" s="292"/>
      <c r="S244" s="292"/>
      <c r="T244" s="292"/>
      <c r="U244" s="292"/>
      <c r="X244" s="310"/>
      <c r="Y244" s="292"/>
      <c r="Z244" s="292"/>
      <c r="AA244" s="292"/>
      <c r="AB244" s="292"/>
      <c r="AC244" s="292"/>
      <c r="AD244" s="292"/>
      <c r="AE244" s="292"/>
      <c r="AF244" s="292"/>
      <c r="AG244" s="310"/>
      <c r="AH244" s="310"/>
      <c r="AI244" s="310"/>
      <c r="AJ244" s="310"/>
      <c r="AK244" s="310"/>
      <c r="AL244" s="310"/>
      <c r="AM244" s="310"/>
      <c r="AN244" s="310"/>
      <c r="AO244" s="310"/>
      <c r="AP244" s="310"/>
      <c r="AQ244" s="310"/>
      <c r="AR244" s="310"/>
      <c r="AS244" s="310"/>
      <c r="AT244" s="310"/>
      <c r="AU244" s="310"/>
      <c r="AV244" s="310"/>
      <c r="AW244" s="310"/>
      <c r="AX244" s="310"/>
      <c r="AY244" s="310"/>
      <c r="AZ244" s="310"/>
      <c r="BA244" s="310"/>
      <c r="BB244" s="310"/>
      <c r="BC244" s="310"/>
      <c r="BD244" s="310"/>
      <c r="BE244" s="310"/>
      <c r="BF244" s="310"/>
      <c r="BG244" s="310"/>
      <c r="BH244" s="310"/>
      <c r="BI244" s="310"/>
      <c r="BJ244" s="310"/>
      <c r="BK244" s="310"/>
      <c r="BL244" s="310"/>
      <c r="BM244" s="310"/>
      <c r="BN244" s="310"/>
      <c r="BO244" s="310"/>
    </row>
    <row r="245" spans="12:67" s="296" customFormat="1" x14ac:dyDescent="0.25">
      <c r="L245" s="295"/>
      <c r="M245" s="291"/>
      <c r="N245" s="292"/>
      <c r="O245" s="292"/>
      <c r="P245" s="292"/>
      <c r="Q245" s="320"/>
      <c r="R245" s="292"/>
      <c r="S245" s="292"/>
      <c r="T245" s="292"/>
      <c r="U245" s="292"/>
      <c r="X245" s="310"/>
      <c r="Y245" s="292"/>
      <c r="Z245" s="292"/>
      <c r="AA245" s="292"/>
      <c r="AB245" s="292"/>
      <c r="AC245" s="292"/>
      <c r="AD245" s="292"/>
      <c r="AE245" s="292"/>
      <c r="AF245" s="292"/>
      <c r="AG245" s="310"/>
      <c r="AH245" s="310"/>
      <c r="AI245" s="310"/>
      <c r="AJ245" s="310"/>
      <c r="AK245" s="310"/>
      <c r="AL245" s="310"/>
      <c r="AM245" s="310"/>
      <c r="AN245" s="310"/>
      <c r="AO245" s="310"/>
      <c r="AP245" s="310"/>
      <c r="AQ245" s="310"/>
      <c r="AR245" s="310"/>
      <c r="AS245" s="310"/>
      <c r="AT245" s="310"/>
      <c r="AU245" s="310"/>
      <c r="AV245" s="310"/>
      <c r="AW245" s="310"/>
      <c r="AX245" s="310"/>
      <c r="AY245" s="310"/>
      <c r="AZ245" s="310"/>
      <c r="BA245" s="310"/>
      <c r="BB245" s="310"/>
      <c r="BC245" s="310"/>
      <c r="BD245" s="310"/>
      <c r="BE245" s="310"/>
      <c r="BF245" s="310"/>
      <c r="BG245" s="310"/>
      <c r="BH245" s="310"/>
      <c r="BI245" s="310"/>
      <c r="BJ245" s="310"/>
      <c r="BK245" s="310"/>
      <c r="BL245" s="310"/>
      <c r="BM245" s="310"/>
      <c r="BN245" s="310"/>
      <c r="BO245" s="310"/>
    </row>
    <row r="246" spans="12:67" s="296" customFormat="1" x14ac:dyDescent="0.25">
      <c r="L246" s="295"/>
      <c r="M246" s="291"/>
      <c r="N246" s="292"/>
      <c r="O246" s="292"/>
      <c r="P246" s="292"/>
      <c r="Q246" s="320"/>
      <c r="R246" s="292"/>
      <c r="S246" s="292"/>
      <c r="T246" s="292"/>
      <c r="U246" s="292"/>
      <c r="X246" s="310"/>
      <c r="Y246" s="292"/>
      <c r="Z246" s="292"/>
      <c r="AA246" s="292"/>
      <c r="AB246" s="292"/>
      <c r="AC246" s="292"/>
      <c r="AD246" s="292"/>
      <c r="AE246" s="292"/>
      <c r="AF246" s="292"/>
      <c r="AG246" s="310"/>
      <c r="AH246" s="310"/>
      <c r="AI246" s="310"/>
      <c r="AJ246" s="310"/>
      <c r="AK246" s="310"/>
      <c r="AL246" s="310"/>
      <c r="AM246" s="310"/>
      <c r="AN246" s="310"/>
      <c r="AO246" s="310"/>
      <c r="AP246" s="310"/>
      <c r="AQ246" s="310"/>
      <c r="AR246" s="310"/>
      <c r="AS246" s="310"/>
      <c r="AT246" s="310"/>
      <c r="AU246" s="310"/>
      <c r="AV246" s="310"/>
      <c r="AW246" s="310"/>
      <c r="AX246" s="310"/>
      <c r="AY246" s="310"/>
      <c r="AZ246" s="310"/>
      <c r="BA246" s="310"/>
      <c r="BB246" s="310"/>
      <c r="BC246" s="310"/>
      <c r="BD246" s="310"/>
      <c r="BE246" s="310"/>
      <c r="BF246" s="310"/>
      <c r="BG246" s="310"/>
      <c r="BH246" s="310"/>
      <c r="BI246" s="310"/>
      <c r="BJ246" s="310"/>
      <c r="BK246" s="310"/>
      <c r="BL246" s="310"/>
      <c r="BM246" s="310"/>
      <c r="BN246" s="310"/>
      <c r="BO246" s="310"/>
    </row>
    <row r="247" spans="12:67" s="296" customFormat="1" x14ac:dyDescent="0.25">
      <c r="L247" s="295"/>
      <c r="M247" s="291"/>
      <c r="N247" s="292"/>
      <c r="O247" s="292"/>
      <c r="P247" s="292"/>
      <c r="Q247" s="320"/>
      <c r="R247" s="292"/>
      <c r="S247" s="292"/>
      <c r="T247" s="292"/>
      <c r="U247" s="292"/>
      <c r="X247" s="310"/>
      <c r="Y247" s="292"/>
      <c r="Z247" s="292"/>
      <c r="AA247" s="292"/>
      <c r="AB247" s="292"/>
      <c r="AC247" s="292"/>
      <c r="AD247" s="292"/>
      <c r="AE247" s="292"/>
      <c r="AF247" s="292"/>
      <c r="AG247" s="310"/>
      <c r="AH247" s="310"/>
      <c r="AI247" s="310"/>
      <c r="AJ247" s="310"/>
      <c r="AK247" s="310"/>
      <c r="AL247" s="310"/>
      <c r="AM247" s="310"/>
      <c r="AN247" s="310"/>
      <c r="AO247" s="310"/>
      <c r="AP247" s="310"/>
      <c r="AQ247" s="310"/>
      <c r="AR247" s="310"/>
      <c r="AS247" s="310"/>
      <c r="AT247" s="310"/>
      <c r="AU247" s="310"/>
      <c r="AV247" s="310"/>
      <c r="AW247" s="310"/>
      <c r="AX247" s="310"/>
      <c r="AY247" s="310"/>
      <c r="AZ247" s="310"/>
      <c r="BA247" s="310"/>
      <c r="BB247" s="310"/>
      <c r="BC247" s="310"/>
      <c r="BD247" s="310"/>
      <c r="BE247" s="310"/>
      <c r="BF247" s="310"/>
      <c r="BG247" s="310"/>
      <c r="BH247" s="310"/>
      <c r="BI247" s="310"/>
      <c r="BJ247" s="310"/>
      <c r="BK247" s="310"/>
      <c r="BL247" s="310"/>
      <c r="BM247" s="310"/>
      <c r="BN247" s="310"/>
      <c r="BO247" s="310"/>
    </row>
    <row r="248" spans="12:67" s="296" customFormat="1" x14ac:dyDescent="0.25">
      <c r="L248" s="295"/>
      <c r="M248" s="291"/>
      <c r="N248" s="292"/>
      <c r="O248" s="292"/>
      <c r="P248" s="292"/>
      <c r="Q248" s="320"/>
      <c r="R248" s="292"/>
      <c r="S248" s="292"/>
      <c r="T248" s="292"/>
      <c r="U248" s="292"/>
      <c r="X248" s="310"/>
      <c r="Y248" s="292"/>
      <c r="Z248" s="292"/>
      <c r="AA248" s="292"/>
      <c r="AB248" s="292"/>
      <c r="AC248" s="292"/>
      <c r="AD248" s="292"/>
      <c r="AE248" s="292"/>
      <c r="AF248" s="292"/>
      <c r="AG248" s="310"/>
      <c r="AH248" s="310"/>
      <c r="AI248" s="310"/>
      <c r="AJ248" s="310"/>
      <c r="AK248" s="310"/>
      <c r="AL248" s="310"/>
      <c r="AM248" s="310"/>
      <c r="AN248" s="310"/>
      <c r="AO248" s="310"/>
      <c r="AP248" s="310"/>
      <c r="AQ248" s="310"/>
      <c r="AR248" s="310"/>
      <c r="AS248" s="310"/>
      <c r="AT248" s="310"/>
      <c r="AU248" s="310"/>
      <c r="AV248" s="310"/>
      <c r="AW248" s="310"/>
      <c r="AX248" s="310"/>
      <c r="AY248" s="310"/>
      <c r="AZ248" s="310"/>
      <c r="BA248" s="310"/>
      <c r="BB248" s="310"/>
      <c r="BC248" s="310"/>
      <c r="BD248" s="310"/>
      <c r="BE248" s="310"/>
      <c r="BF248" s="310"/>
      <c r="BG248" s="310"/>
      <c r="BH248" s="310"/>
      <c r="BI248" s="310"/>
      <c r="BJ248" s="310"/>
      <c r="BK248" s="310"/>
      <c r="BL248" s="310"/>
      <c r="BM248" s="310"/>
      <c r="BN248" s="310"/>
      <c r="BO248" s="310"/>
    </row>
    <row r="249" spans="12:67" s="296" customFormat="1" x14ac:dyDescent="0.25">
      <c r="L249" s="295"/>
      <c r="M249" s="291"/>
      <c r="N249" s="292"/>
      <c r="O249" s="292"/>
      <c r="P249" s="292"/>
      <c r="Q249" s="320"/>
      <c r="R249" s="292"/>
      <c r="S249" s="292"/>
      <c r="T249" s="292"/>
      <c r="U249" s="292"/>
      <c r="X249" s="310"/>
      <c r="Y249" s="292"/>
      <c r="Z249" s="292"/>
      <c r="AA249" s="292"/>
      <c r="AB249" s="292"/>
      <c r="AC249" s="292"/>
      <c r="AD249" s="292"/>
      <c r="AE249" s="292"/>
      <c r="AF249" s="292"/>
      <c r="AG249" s="310"/>
      <c r="AH249" s="310"/>
      <c r="AI249" s="310"/>
      <c r="AJ249" s="310"/>
      <c r="AK249" s="310"/>
      <c r="AL249" s="310"/>
      <c r="AM249" s="310"/>
      <c r="AN249" s="310"/>
      <c r="AO249" s="310"/>
      <c r="AP249" s="310"/>
      <c r="AQ249" s="310"/>
      <c r="AR249" s="310"/>
      <c r="AS249" s="310"/>
      <c r="AT249" s="310"/>
      <c r="AU249" s="310"/>
      <c r="AV249" s="310"/>
      <c r="AW249" s="310"/>
      <c r="AX249" s="310"/>
      <c r="AY249" s="310"/>
      <c r="AZ249" s="310"/>
      <c r="BA249" s="310"/>
      <c r="BB249" s="310"/>
      <c r="BC249" s="310"/>
      <c r="BD249" s="310"/>
      <c r="BE249" s="310"/>
      <c r="BF249" s="310"/>
      <c r="BG249" s="310"/>
      <c r="BH249" s="310"/>
      <c r="BI249" s="310"/>
      <c r="BJ249" s="310"/>
      <c r="BK249" s="310"/>
      <c r="BL249" s="310"/>
      <c r="BM249" s="310"/>
      <c r="BN249" s="310"/>
      <c r="BO249" s="310"/>
    </row>
    <row r="250" spans="12:67" s="296" customFormat="1" x14ac:dyDescent="0.25">
      <c r="L250" s="295"/>
      <c r="M250" s="291"/>
      <c r="N250" s="292"/>
      <c r="O250" s="292"/>
      <c r="P250" s="292"/>
      <c r="Q250" s="320"/>
      <c r="R250" s="292"/>
      <c r="S250" s="292"/>
      <c r="T250" s="292"/>
      <c r="U250" s="292"/>
      <c r="X250" s="310"/>
      <c r="Y250" s="292"/>
      <c r="Z250" s="292"/>
      <c r="AA250" s="292"/>
      <c r="AB250" s="292"/>
      <c r="AC250" s="292"/>
      <c r="AD250" s="292"/>
      <c r="AE250" s="292"/>
      <c r="AF250" s="292"/>
      <c r="AG250" s="310"/>
      <c r="AH250" s="310"/>
      <c r="AI250" s="310"/>
      <c r="AJ250" s="310"/>
      <c r="AK250" s="310"/>
      <c r="AL250" s="310"/>
      <c r="AM250" s="310"/>
      <c r="AN250" s="310"/>
      <c r="AO250" s="310"/>
      <c r="AP250" s="310"/>
      <c r="AQ250" s="310"/>
      <c r="AR250" s="310"/>
      <c r="AS250" s="310"/>
      <c r="AT250" s="310"/>
      <c r="AU250" s="310"/>
      <c r="AV250" s="310"/>
      <c r="AW250" s="310"/>
      <c r="AX250" s="310"/>
      <c r="AY250" s="310"/>
      <c r="AZ250" s="310"/>
      <c r="BA250" s="310"/>
      <c r="BB250" s="310"/>
      <c r="BC250" s="310"/>
      <c r="BD250" s="310"/>
      <c r="BE250" s="310"/>
      <c r="BF250" s="310"/>
      <c r="BG250" s="310"/>
      <c r="BH250" s="310"/>
      <c r="BI250" s="310"/>
      <c r="BJ250" s="310"/>
      <c r="BK250" s="310"/>
      <c r="BL250" s="310"/>
      <c r="BM250" s="310"/>
      <c r="BN250" s="310"/>
      <c r="BO250" s="310"/>
    </row>
    <row r="251" spans="12:67" s="296" customFormat="1" x14ac:dyDescent="0.25">
      <c r="L251" s="295"/>
      <c r="M251" s="291"/>
      <c r="N251" s="292"/>
      <c r="O251" s="292"/>
      <c r="P251" s="292"/>
      <c r="Q251" s="320"/>
      <c r="R251" s="292"/>
      <c r="S251" s="292"/>
      <c r="T251" s="292"/>
      <c r="U251" s="292"/>
      <c r="X251" s="310"/>
      <c r="Y251" s="292"/>
      <c r="Z251" s="292"/>
      <c r="AA251" s="292"/>
      <c r="AB251" s="292"/>
      <c r="AC251" s="292"/>
      <c r="AD251" s="292"/>
      <c r="AE251" s="292"/>
      <c r="AF251" s="292"/>
      <c r="AG251" s="310"/>
      <c r="AH251" s="310"/>
      <c r="AI251" s="310"/>
      <c r="AJ251" s="310"/>
      <c r="AK251" s="310"/>
      <c r="AL251" s="310"/>
      <c r="AM251" s="310"/>
      <c r="AN251" s="310"/>
      <c r="AO251" s="310"/>
      <c r="AP251" s="310"/>
      <c r="AQ251" s="310"/>
      <c r="AR251" s="310"/>
      <c r="AS251" s="310"/>
      <c r="AT251" s="310"/>
      <c r="AU251" s="310"/>
      <c r="AV251" s="310"/>
      <c r="AW251" s="310"/>
      <c r="AX251" s="310"/>
      <c r="AY251" s="310"/>
      <c r="AZ251" s="310"/>
      <c r="BA251" s="310"/>
      <c r="BB251" s="310"/>
      <c r="BC251" s="310"/>
      <c r="BD251" s="310"/>
      <c r="BE251" s="310"/>
      <c r="BF251" s="310"/>
      <c r="BG251" s="310"/>
      <c r="BH251" s="310"/>
      <c r="BI251" s="310"/>
      <c r="BJ251" s="310"/>
      <c r="BK251" s="310"/>
      <c r="BL251" s="310"/>
      <c r="BM251" s="310"/>
      <c r="BN251" s="310"/>
      <c r="BO251" s="310"/>
    </row>
    <row r="252" spans="12:67" s="296" customFormat="1" x14ac:dyDescent="0.25">
      <c r="L252" s="295"/>
      <c r="M252" s="291"/>
      <c r="N252" s="292"/>
      <c r="O252" s="292"/>
      <c r="P252" s="292"/>
      <c r="Q252" s="320"/>
      <c r="R252" s="292"/>
      <c r="S252" s="292"/>
      <c r="T252" s="292"/>
      <c r="U252" s="292"/>
      <c r="X252" s="310"/>
      <c r="Y252" s="292"/>
      <c r="Z252" s="292"/>
      <c r="AA252" s="292"/>
      <c r="AB252" s="292"/>
      <c r="AC252" s="292"/>
      <c r="AD252" s="292"/>
      <c r="AE252" s="292"/>
      <c r="AF252" s="292"/>
      <c r="AG252" s="310"/>
      <c r="AH252" s="310"/>
      <c r="AI252" s="310"/>
      <c r="AJ252" s="310"/>
      <c r="AK252" s="310"/>
      <c r="AL252" s="310"/>
      <c r="AM252" s="310"/>
      <c r="AN252" s="310"/>
      <c r="AO252" s="310"/>
      <c r="AP252" s="310"/>
      <c r="AQ252" s="310"/>
      <c r="AR252" s="310"/>
      <c r="AS252" s="310"/>
      <c r="AT252" s="310"/>
      <c r="AU252" s="310"/>
      <c r="AV252" s="310"/>
      <c r="AW252" s="310"/>
      <c r="AX252" s="310"/>
      <c r="AY252" s="310"/>
      <c r="AZ252" s="310"/>
      <c r="BA252" s="310"/>
      <c r="BB252" s="310"/>
      <c r="BC252" s="310"/>
      <c r="BD252" s="310"/>
      <c r="BE252" s="310"/>
      <c r="BF252" s="310"/>
      <c r="BG252" s="310"/>
      <c r="BH252" s="310"/>
      <c r="BI252" s="310"/>
      <c r="BJ252" s="310"/>
      <c r="BK252" s="310"/>
      <c r="BL252" s="310"/>
      <c r="BM252" s="310"/>
      <c r="BN252" s="310"/>
      <c r="BO252" s="310"/>
    </row>
    <row r="253" spans="12:67" s="296" customFormat="1" x14ac:dyDescent="0.25">
      <c r="L253" s="295"/>
      <c r="M253" s="291"/>
      <c r="N253" s="292"/>
      <c r="O253" s="292"/>
      <c r="P253" s="292"/>
      <c r="Q253" s="320"/>
      <c r="R253" s="292"/>
      <c r="S253" s="292"/>
      <c r="T253" s="292"/>
      <c r="U253" s="292"/>
      <c r="X253" s="310"/>
      <c r="Y253" s="292"/>
      <c r="Z253" s="292"/>
      <c r="AA253" s="292"/>
      <c r="AB253" s="292"/>
      <c r="AC253" s="292"/>
      <c r="AD253" s="292"/>
      <c r="AE253" s="292"/>
      <c r="AF253" s="292"/>
      <c r="AG253" s="310"/>
      <c r="AH253" s="310"/>
      <c r="AI253" s="310"/>
      <c r="AJ253" s="310"/>
      <c r="AK253" s="310"/>
      <c r="AL253" s="310"/>
      <c r="AM253" s="310"/>
      <c r="AN253" s="310"/>
      <c r="AO253" s="310"/>
      <c r="AP253" s="310"/>
      <c r="AQ253" s="310"/>
      <c r="AR253" s="310"/>
      <c r="AS253" s="310"/>
      <c r="AT253" s="310"/>
      <c r="AU253" s="310"/>
      <c r="AV253" s="310"/>
      <c r="AW253" s="310"/>
      <c r="AX253" s="310"/>
      <c r="AY253" s="310"/>
      <c r="AZ253" s="310"/>
      <c r="BA253" s="310"/>
      <c r="BB253" s="310"/>
      <c r="BC253" s="310"/>
      <c r="BD253" s="310"/>
      <c r="BE253" s="310"/>
      <c r="BF253" s="310"/>
      <c r="BG253" s="310"/>
      <c r="BH253" s="310"/>
      <c r="BI253" s="310"/>
      <c r="BJ253" s="310"/>
      <c r="BK253" s="310"/>
      <c r="BL253" s="310"/>
      <c r="BM253" s="310"/>
      <c r="BN253" s="310"/>
      <c r="BO253" s="310"/>
    </row>
    <row r="254" spans="12:67" s="296" customFormat="1" x14ac:dyDescent="0.25">
      <c r="L254" s="295"/>
      <c r="M254" s="291"/>
      <c r="N254" s="292"/>
      <c r="O254" s="292"/>
      <c r="P254" s="292"/>
      <c r="Q254" s="320"/>
      <c r="R254" s="292"/>
      <c r="S254" s="292"/>
      <c r="T254" s="292"/>
      <c r="U254" s="292"/>
      <c r="X254" s="310"/>
      <c r="Y254" s="292"/>
      <c r="Z254" s="292"/>
      <c r="AA254" s="292"/>
      <c r="AB254" s="292"/>
      <c r="AC254" s="292"/>
      <c r="AD254" s="292"/>
      <c r="AE254" s="292"/>
      <c r="AF254" s="292"/>
      <c r="AG254" s="310"/>
      <c r="AH254" s="310"/>
      <c r="AI254" s="310"/>
      <c r="AJ254" s="310"/>
      <c r="AK254" s="310"/>
      <c r="AL254" s="310"/>
      <c r="AM254" s="310"/>
      <c r="AN254" s="310"/>
      <c r="AO254" s="310"/>
      <c r="AP254" s="310"/>
      <c r="AQ254" s="310"/>
      <c r="AR254" s="310"/>
      <c r="AS254" s="310"/>
      <c r="AT254" s="310"/>
      <c r="AU254" s="310"/>
      <c r="AV254" s="310"/>
      <c r="AW254" s="310"/>
      <c r="AX254" s="310"/>
      <c r="AY254" s="310"/>
      <c r="AZ254" s="310"/>
      <c r="BA254" s="310"/>
      <c r="BB254" s="310"/>
      <c r="BC254" s="310"/>
      <c r="BD254" s="310"/>
      <c r="BE254" s="310"/>
      <c r="BF254" s="310"/>
      <c r="BG254" s="310"/>
      <c r="BH254" s="310"/>
      <c r="BI254" s="310"/>
      <c r="BJ254" s="310"/>
      <c r="BK254" s="310"/>
      <c r="BL254" s="310"/>
      <c r="BM254" s="310"/>
      <c r="BN254" s="310"/>
      <c r="BO254" s="310"/>
    </row>
    <row r="255" spans="12:67" s="296" customFormat="1" x14ac:dyDescent="0.25">
      <c r="L255" s="295"/>
      <c r="M255" s="291"/>
      <c r="N255" s="292"/>
      <c r="O255" s="292"/>
      <c r="P255" s="292"/>
      <c r="Q255" s="320"/>
      <c r="R255" s="292"/>
      <c r="S255" s="292"/>
      <c r="T255" s="292"/>
      <c r="U255" s="292"/>
      <c r="X255" s="310"/>
      <c r="Y255" s="292"/>
      <c r="Z255" s="292"/>
      <c r="AA255" s="292"/>
      <c r="AB255" s="292"/>
      <c r="AC255" s="292"/>
      <c r="AD255" s="292"/>
      <c r="AE255" s="292"/>
      <c r="AF255" s="292"/>
      <c r="AG255" s="310"/>
      <c r="AH255" s="310"/>
      <c r="AI255" s="310"/>
      <c r="AJ255" s="310"/>
      <c r="AK255" s="310"/>
      <c r="AL255" s="310"/>
      <c r="AM255" s="310"/>
      <c r="AN255" s="310"/>
      <c r="AO255" s="310"/>
      <c r="AP255" s="310"/>
      <c r="AQ255" s="310"/>
      <c r="AR255" s="310"/>
      <c r="AS255" s="310"/>
      <c r="AT255" s="310"/>
      <c r="AU255" s="310"/>
      <c r="AV255" s="310"/>
      <c r="AW255" s="310"/>
      <c r="AX255" s="310"/>
      <c r="AY255" s="310"/>
      <c r="AZ255" s="310"/>
      <c r="BA255" s="310"/>
      <c r="BB255" s="310"/>
      <c r="BC255" s="310"/>
      <c r="BD255" s="310"/>
      <c r="BE255" s="310"/>
      <c r="BF255" s="310"/>
      <c r="BG255" s="310"/>
      <c r="BH255" s="310"/>
      <c r="BI255" s="310"/>
      <c r="BJ255" s="310"/>
      <c r="BK255" s="310"/>
      <c r="BL255" s="310"/>
      <c r="BM255" s="310"/>
      <c r="BN255" s="310"/>
      <c r="BO255" s="310"/>
    </row>
    <row r="256" spans="12:67" s="296" customFormat="1" x14ac:dyDescent="0.25">
      <c r="L256" s="295"/>
      <c r="M256" s="291"/>
      <c r="N256" s="292"/>
      <c r="O256" s="292"/>
      <c r="P256" s="292"/>
      <c r="Q256" s="320"/>
      <c r="R256" s="292"/>
      <c r="S256" s="292"/>
      <c r="T256" s="292"/>
      <c r="U256" s="292"/>
      <c r="X256" s="310"/>
      <c r="Y256" s="292"/>
      <c r="Z256" s="292"/>
      <c r="AA256" s="292"/>
      <c r="AB256" s="292"/>
      <c r="AC256" s="292"/>
      <c r="AD256" s="292"/>
      <c r="AE256" s="292"/>
      <c r="AF256" s="292"/>
      <c r="AG256" s="310"/>
      <c r="AH256" s="310"/>
      <c r="AI256" s="310"/>
      <c r="AJ256" s="310"/>
      <c r="AK256" s="310"/>
      <c r="AL256" s="310"/>
      <c r="AM256" s="310"/>
      <c r="AN256" s="310"/>
      <c r="AO256" s="310"/>
      <c r="AP256" s="310"/>
      <c r="AQ256" s="310"/>
      <c r="AR256" s="310"/>
      <c r="AS256" s="310"/>
      <c r="AT256" s="310"/>
      <c r="AU256" s="310"/>
      <c r="AV256" s="310"/>
      <c r="AW256" s="310"/>
      <c r="AX256" s="310"/>
      <c r="AY256" s="310"/>
      <c r="AZ256" s="310"/>
      <c r="BA256" s="310"/>
      <c r="BB256" s="310"/>
      <c r="BC256" s="310"/>
      <c r="BD256" s="310"/>
      <c r="BE256" s="310"/>
      <c r="BF256" s="310"/>
      <c r="BG256" s="310"/>
      <c r="BH256" s="310"/>
      <c r="BI256" s="310"/>
      <c r="BJ256" s="310"/>
      <c r="BK256" s="310"/>
      <c r="BL256" s="310"/>
      <c r="BM256" s="310"/>
      <c r="BN256" s="310"/>
      <c r="BO256" s="310"/>
    </row>
    <row r="257" spans="12:67" s="296" customFormat="1" x14ac:dyDescent="0.25">
      <c r="L257" s="295"/>
      <c r="M257" s="291"/>
      <c r="N257" s="292"/>
      <c r="O257" s="292"/>
      <c r="P257" s="292"/>
      <c r="Q257" s="320"/>
      <c r="R257" s="292"/>
      <c r="S257" s="292"/>
      <c r="T257" s="292"/>
      <c r="U257" s="292"/>
      <c r="X257" s="310"/>
      <c r="Y257" s="292"/>
      <c r="Z257" s="292"/>
      <c r="AA257" s="292"/>
      <c r="AB257" s="292"/>
      <c r="AC257" s="292"/>
      <c r="AD257" s="292"/>
      <c r="AE257" s="292"/>
      <c r="AF257" s="292"/>
      <c r="AG257" s="310"/>
      <c r="AH257" s="310"/>
      <c r="AI257" s="310"/>
      <c r="AJ257" s="310"/>
      <c r="AK257" s="310"/>
      <c r="AL257" s="310"/>
      <c r="AM257" s="310"/>
      <c r="AN257" s="310"/>
      <c r="AO257" s="310"/>
      <c r="AP257" s="310"/>
      <c r="AQ257" s="310"/>
      <c r="AR257" s="310"/>
      <c r="AS257" s="310"/>
      <c r="AT257" s="310"/>
      <c r="AU257" s="310"/>
      <c r="AV257" s="310"/>
      <c r="AW257" s="310"/>
      <c r="AX257" s="310"/>
      <c r="AY257" s="310"/>
      <c r="AZ257" s="310"/>
      <c r="BA257" s="310"/>
      <c r="BB257" s="310"/>
      <c r="BC257" s="310"/>
      <c r="BD257" s="310"/>
      <c r="BE257" s="310"/>
      <c r="BF257" s="310"/>
      <c r="BG257" s="310"/>
      <c r="BH257" s="310"/>
      <c r="BI257" s="310"/>
      <c r="BJ257" s="310"/>
      <c r="BK257" s="310"/>
      <c r="BL257" s="310"/>
      <c r="BM257" s="310"/>
      <c r="BN257" s="310"/>
      <c r="BO257" s="310"/>
    </row>
    <row r="258" spans="12:67" s="296" customFormat="1" x14ac:dyDescent="0.25">
      <c r="L258" s="295"/>
      <c r="M258" s="291"/>
      <c r="N258" s="292"/>
      <c r="O258" s="292"/>
      <c r="P258" s="292"/>
      <c r="Q258" s="320"/>
      <c r="R258" s="292"/>
      <c r="S258" s="292"/>
      <c r="T258" s="292"/>
      <c r="U258" s="292"/>
      <c r="X258" s="310"/>
      <c r="Y258" s="292"/>
      <c r="Z258" s="292"/>
      <c r="AA258" s="292"/>
      <c r="AB258" s="292"/>
      <c r="AC258" s="292"/>
      <c r="AD258" s="292"/>
      <c r="AE258" s="292"/>
      <c r="AF258" s="292"/>
      <c r="AG258" s="310"/>
      <c r="AH258" s="310"/>
      <c r="AI258" s="310"/>
      <c r="AJ258" s="310"/>
      <c r="AK258" s="310"/>
      <c r="AL258" s="310"/>
      <c r="AM258" s="310"/>
      <c r="AN258" s="310"/>
      <c r="AO258" s="310"/>
      <c r="AP258" s="310"/>
      <c r="AQ258" s="310"/>
      <c r="AR258" s="310"/>
      <c r="AS258" s="310"/>
      <c r="AT258" s="310"/>
      <c r="AU258" s="310"/>
      <c r="AV258" s="310"/>
      <c r="AW258" s="310"/>
      <c r="AX258" s="310"/>
      <c r="AY258" s="310"/>
      <c r="AZ258" s="310"/>
      <c r="BA258" s="310"/>
      <c r="BB258" s="310"/>
      <c r="BC258" s="310"/>
      <c r="BD258" s="310"/>
      <c r="BE258" s="310"/>
      <c r="BF258" s="310"/>
      <c r="BG258" s="310"/>
      <c r="BH258" s="310"/>
      <c r="BI258" s="310"/>
      <c r="BJ258" s="310"/>
      <c r="BK258" s="310"/>
      <c r="BL258" s="310"/>
      <c r="BM258" s="310"/>
      <c r="BN258" s="310"/>
      <c r="BO258" s="310"/>
    </row>
    <row r="259" spans="12:67" s="296" customFormat="1" x14ac:dyDescent="0.25">
      <c r="L259" s="295"/>
      <c r="M259" s="291"/>
      <c r="N259" s="292"/>
      <c r="O259" s="292"/>
      <c r="P259" s="292"/>
      <c r="Q259" s="320"/>
      <c r="R259" s="292"/>
      <c r="S259" s="292"/>
      <c r="T259" s="292"/>
      <c r="U259" s="292"/>
      <c r="X259" s="310"/>
      <c r="Y259" s="292"/>
      <c r="Z259" s="292"/>
      <c r="AA259" s="292"/>
      <c r="AB259" s="292"/>
      <c r="AC259" s="292"/>
      <c r="AD259" s="292"/>
      <c r="AE259" s="292"/>
      <c r="AF259" s="292"/>
      <c r="AG259" s="310"/>
      <c r="AH259" s="310"/>
      <c r="AI259" s="310"/>
      <c r="AJ259" s="310"/>
      <c r="AK259" s="310"/>
      <c r="AL259" s="310"/>
      <c r="AM259" s="310"/>
      <c r="AN259" s="310"/>
      <c r="AO259" s="310"/>
      <c r="AP259" s="310"/>
      <c r="AQ259" s="310"/>
      <c r="AR259" s="310"/>
      <c r="AS259" s="310"/>
      <c r="AT259" s="310"/>
      <c r="AU259" s="310"/>
      <c r="AV259" s="310"/>
      <c r="AW259" s="310"/>
      <c r="AX259" s="310"/>
      <c r="AY259" s="310"/>
      <c r="AZ259" s="310"/>
      <c r="BA259" s="310"/>
      <c r="BB259" s="310"/>
      <c r="BC259" s="310"/>
      <c r="BD259" s="310"/>
      <c r="BE259" s="310"/>
      <c r="BF259" s="310"/>
      <c r="BG259" s="310"/>
      <c r="BH259" s="310"/>
      <c r="BI259" s="310"/>
      <c r="BJ259" s="310"/>
      <c r="BK259" s="310"/>
      <c r="BL259" s="310"/>
      <c r="BM259" s="310"/>
      <c r="BN259" s="310"/>
      <c r="BO259" s="310"/>
    </row>
    <row r="260" spans="12:67" s="296" customFormat="1" x14ac:dyDescent="0.25">
      <c r="L260" s="295"/>
      <c r="M260" s="291"/>
      <c r="N260" s="292"/>
      <c r="O260" s="292"/>
      <c r="P260" s="292"/>
      <c r="Q260" s="320"/>
      <c r="R260" s="292"/>
      <c r="S260" s="292"/>
      <c r="T260" s="292"/>
      <c r="U260" s="292"/>
      <c r="X260" s="310"/>
      <c r="Y260" s="292"/>
      <c r="Z260" s="292"/>
      <c r="AA260" s="292"/>
      <c r="AB260" s="292"/>
      <c r="AC260" s="292"/>
      <c r="AD260" s="292"/>
      <c r="AE260" s="292"/>
      <c r="AF260" s="292"/>
      <c r="AG260" s="310"/>
      <c r="AH260" s="310"/>
      <c r="AI260" s="310"/>
      <c r="AJ260" s="310"/>
      <c r="AK260" s="310"/>
      <c r="AL260" s="310"/>
      <c r="AM260" s="310"/>
      <c r="AN260" s="310"/>
      <c r="AO260" s="310"/>
      <c r="AP260" s="310"/>
      <c r="AQ260" s="310"/>
      <c r="AR260" s="310"/>
      <c r="AS260" s="310"/>
      <c r="AT260" s="310"/>
      <c r="AU260" s="310"/>
      <c r="AV260" s="310"/>
      <c r="AW260" s="310"/>
      <c r="AX260" s="310"/>
      <c r="AY260" s="310"/>
      <c r="AZ260" s="310"/>
      <c r="BA260" s="310"/>
      <c r="BB260" s="310"/>
      <c r="BC260" s="310"/>
      <c r="BD260" s="310"/>
      <c r="BE260" s="310"/>
      <c r="BF260" s="310"/>
      <c r="BG260" s="310"/>
      <c r="BH260" s="310"/>
      <c r="BI260" s="310"/>
      <c r="BJ260" s="310"/>
      <c r="BK260" s="310"/>
      <c r="BL260" s="310"/>
      <c r="BM260" s="310"/>
      <c r="BN260" s="310"/>
      <c r="BO260" s="310"/>
    </row>
    <row r="261" spans="12:67" s="296" customFormat="1" x14ac:dyDescent="0.25">
      <c r="L261" s="295"/>
      <c r="M261" s="291"/>
      <c r="N261" s="292"/>
      <c r="O261" s="292"/>
      <c r="P261" s="292"/>
      <c r="Q261" s="320"/>
      <c r="R261" s="292"/>
      <c r="S261" s="292"/>
      <c r="T261" s="292"/>
      <c r="U261" s="292"/>
      <c r="X261" s="310"/>
      <c r="Y261" s="292"/>
      <c r="Z261" s="292"/>
      <c r="AA261" s="292"/>
      <c r="AB261" s="292"/>
      <c r="AC261" s="292"/>
      <c r="AD261" s="292"/>
      <c r="AE261" s="292"/>
      <c r="AF261" s="292"/>
      <c r="AG261" s="310"/>
      <c r="AH261" s="310"/>
      <c r="AI261" s="310"/>
      <c r="AJ261" s="310"/>
      <c r="AK261" s="310"/>
      <c r="AL261" s="310"/>
      <c r="AM261" s="310"/>
      <c r="AN261" s="310"/>
      <c r="AO261" s="310"/>
      <c r="AP261" s="310"/>
      <c r="AQ261" s="310"/>
      <c r="AR261" s="310"/>
      <c r="AS261" s="310"/>
      <c r="AT261" s="310"/>
      <c r="AU261" s="310"/>
      <c r="AV261" s="310"/>
      <c r="AW261" s="310"/>
      <c r="AX261" s="310"/>
      <c r="AY261" s="310"/>
      <c r="AZ261" s="310"/>
      <c r="BA261" s="310"/>
      <c r="BB261" s="310"/>
      <c r="BC261" s="310"/>
      <c r="BD261" s="310"/>
      <c r="BE261" s="310"/>
      <c r="BF261" s="310"/>
      <c r="BG261" s="310"/>
      <c r="BH261" s="310"/>
      <c r="BI261" s="310"/>
      <c r="BJ261" s="310"/>
      <c r="BK261" s="310"/>
      <c r="BL261" s="310"/>
      <c r="BM261" s="310"/>
      <c r="BN261" s="310"/>
      <c r="BO261" s="310"/>
    </row>
    <row r="262" spans="12:67" s="296" customFormat="1" x14ac:dyDescent="0.25">
      <c r="L262" s="295"/>
      <c r="M262" s="291"/>
      <c r="N262" s="292"/>
      <c r="O262" s="292"/>
      <c r="P262" s="292"/>
      <c r="Q262" s="320"/>
      <c r="R262" s="292"/>
      <c r="S262" s="292"/>
      <c r="T262" s="292"/>
      <c r="U262" s="292"/>
      <c r="X262" s="310"/>
      <c r="Y262" s="292"/>
      <c r="Z262" s="292"/>
      <c r="AA262" s="292"/>
      <c r="AB262" s="292"/>
      <c r="AC262" s="292"/>
      <c r="AD262" s="292"/>
      <c r="AE262" s="292"/>
      <c r="AF262" s="292"/>
      <c r="AG262" s="310"/>
      <c r="AH262" s="310"/>
      <c r="AI262" s="310"/>
      <c r="AJ262" s="310"/>
      <c r="AK262" s="310"/>
      <c r="AL262" s="310"/>
      <c r="AM262" s="310"/>
      <c r="AN262" s="310"/>
      <c r="AO262" s="310"/>
      <c r="AP262" s="310"/>
      <c r="AQ262" s="310"/>
      <c r="AR262" s="310"/>
      <c r="AS262" s="310"/>
      <c r="AT262" s="310"/>
      <c r="AU262" s="310"/>
      <c r="AV262" s="310"/>
      <c r="AW262" s="310"/>
      <c r="AX262" s="310"/>
      <c r="AY262" s="310"/>
      <c r="AZ262" s="310"/>
      <c r="BA262" s="310"/>
      <c r="BB262" s="310"/>
      <c r="BC262" s="310"/>
      <c r="BD262" s="310"/>
      <c r="BE262" s="310"/>
      <c r="BF262" s="310"/>
      <c r="BG262" s="310"/>
      <c r="BH262" s="310"/>
      <c r="BI262" s="310"/>
      <c r="BJ262" s="310"/>
      <c r="BK262" s="310"/>
      <c r="BL262" s="310"/>
      <c r="BM262" s="310"/>
      <c r="BN262" s="310"/>
      <c r="BO262" s="310"/>
    </row>
    <row r="263" spans="12:67" s="296" customFormat="1" x14ac:dyDescent="0.25">
      <c r="L263" s="295"/>
      <c r="M263" s="291"/>
      <c r="N263" s="292"/>
      <c r="O263" s="292"/>
      <c r="P263" s="292"/>
      <c r="Q263" s="320"/>
      <c r="R263" s="292"/>
      <c r="S263" s="292"/>
      <c r="T263" s="292"/>
      <c r="U263" s="292"/>
      <c r="X263" s="310"/>
      <c r="Y263" s="292"/>
      <c r="Z263" s="292"/>
      <c r="AA263" s="292"/>
      <c r="AB263" s="292"/>
      <c r="AC263" s="292"/>
      <c r="AD263" s="292"/>
      <c r="AE263" s="292"/>
      <c r="AF263" s="292"/>
      <c r="AG263" s="310"/>
      <c r="AH263" s="310"/>
      <c r="AI263" s="310"/>
      <c r="AJ263" s="310"/>
      <c r="AK263" s="310"/>
      <c r="AL263" s="310"/>
      <c r="AM263" s="310"/>
      <c r="AN263" s="310"/>
      <c r="AO263" s="310"/>
      <c r="AP263" s="310"/>
      <c r="AQ263" s="310"/>
      <c r="AR263" s="310"/>
      <c r="AS263" s="310"/>
      <c r="AT263" s="310"/>
      <c r="AU263" s="310"/>
      <c r="AV263" s="310"/>
      <c r="AW263" s="310"/>
      <c r="AX263" s="310"/>
      <c r="AY263" s="310"/>
      <c r="AZ263" s="310"/>
      <c r="BA263" s="310"/>
      <c r="BB263" s="310"/>
      <c r="BC263" s="310"/>
      <c r="BD263" s="310"/>
      <c r="BE263" s="310"/>
      <c r="BF263" s="310"/>
      <c r="BG263" s="310"/>
      <c r="BH263" s="310"/>
      <c r="BI263" s="310"/>
      <c r="BJ263" s="310"/>
      <c r="BK263" s="310"/>
      <c r="BL263" s="310"/>
      <c r="BM263" s="310"/>
      <c r="BN263" s="310"/>
      <c r="BO263" s="310"/>
    </row>
    <row r="264" spans="12:67" s="296" customFormat="1" x14ac:dyDescent="0.25">
      <c r="L264" s="295"/>
      <c r="M264" s="291"/>
      <c r="N264" s="292"/>
      <c r="O264" s="292"/>
      <c r="P264" s="292"/>
      <c r="Q264" s="320"/>
      <c r="R264" s="292"/>
      <c r="S264" s="292"/>
      <c r="T264" s="292"/>
      <c r="U264" s="292"/>
      <c r="X264" s="310"/>
      <c r="Y264" s="292"/>
      <c r="Z264" s="292"/>
      <c r="AA264" s="292"/>
      <c r="AB264" s="292"/>
      <c r="AC264" s="292"/>
      <c r="AD264" s="292"/>
      <c r="AE264" s="292"/>
      <c r="AF264" s="292"/>
      <c r="AG264" s="310"/>
      <c r="AH264" s="310"/>
      <c r="AI264" s="310"/>
      <c r="AJ264" s="310"/>
      <c r="AK264" s="310"/>
      <c r="AL264" s="310"/>
      <c r="AM264" s="310"/>
      <c r="AN264" s="310"/>
      <c r="AO264" s="310"/>
      <c r="AP264" s="310"/>
      <c r="AQ264" s="310"/>
      <c r="AR264" s="310"/>
      <c r="AS264" s="310"/>
      <c r="AT264" s="310"/>
      <c r="AU264" s="310"/>
      <c r="AV264" s="310"/>
      <c r="AW264" s="310"/>
      <c r="AX264" s="310"/>
      <c r="AY264" s="310"/>
      <c r="AZ264" s="310"/>
      <c r="BA264" s="310"/>
      <c r="BB264" s="310"/>
      <c r="BC264" s="310"/>
      <c r="BD264" s="310"/>
      <c r="BE264" s="310"/>
      <c r="BF264" s="310"/>
      <c r="BG264" s="310"/>
      <c r="BH264" s="310"/>
      <c r="BI264" s="310"/>
      <c r="BJ264" s="310"/>
      <c r="BK264" s="310"/>
      <c r="BL264" s="310"/>
      <c r="BM264" s="310"/>
      <c r="BN264" s="310"/>
      <c r="BO264" s="310"/>
    </row>
    <row r="265" spans="12:67" s="296" customFormat="1" x14ac:dyDescent="0.25">
      <c r="L265" s="295"/>
      <c r="M265" s="291"/>
      <c r="N265" s="292"/>
      <c r="O265" s="292"/>
      <c r="P265" s="292"/>
      <c r="Q265" s="320"/>
      <c r="R265" s="292"/>
      <c r="S265" s="292"/>
      <c r="T265" s="292"/>
      <c r="U265" s="292"/>
      <c r="X265" s="310"/>
      <c r="Y265" s="292"/>
      <c r="Z265" s="292"/>
      <c r="AA265" s="292"/>
      <c r="AB265" s="292"/>
      <c r="AC265" s="292"/>
      <c r="AD265" s="292"/>
      <c r="AE265" s="292"/>
      <c r="AF265" s="292"/>
      <c r="AG265" s="310"/>
      <c r="AH265" s="310"/>
      <c r="AI265" s="310"/>
      <c r="AJ265" s="310"/>
      <c r="AK265" s="310"/>
      <c r="AL265" s="310"/>
      <c r="AM265" s="310"/>
      <c r="AN265" s="310"/>
      <c r="AO265" s="310"/>
      <c r="AP265" s="310"/>
      <c r="AQ265" s="310"/>
      <c r="AR265" s="310"/>
      <c r="AS265" s="310"/>
      <c r="AT265" s="310"/>
      <c r="AU265" s="310"/>
      <c r="AV265" s="310"/>
      <c r="AW265" s="310"/>
      <c r="AX265" s="310"/>
      <c r="AY265" s="310"/>
      <c r="AZ265" s="310"/>
      <c r="BA265" s="310"/>
      <c r="BB265" s="310"/>
      <c r="BC265" s="310"/>
      <c r="BD265" s="310"/>
      <c r="BE265" s="310"/>
      <c r="BF265" s="310"/>
      <c r="BG265" s="310"/>
      <c r="BH265" s="310"/>
      <c r="BI265" s="310"/>
      <c r="BJ265" s="310"/>
      <c r="BK265" s="310"/>
      <c r="BL265" s="310"/>
      <c r="BM265" s="310"/>
      <c r="BN265" s="310"/>
      <c r="BO265" s="310"/>
    </row>
    <row r="266" spans="12:67" s="296" customFormat="1" x14ac:dyDescent="0.25">
      <c r="L266" s="295"/>
      <c r="M266" s="291"/>
      <c r="N266" s="292"/>
      <c r="O266" s="292"/>
      <c r="P266" s="292"/>
      <c r="Q266" s="320"/>
      <c r="R266" s="292"/>
      <c r="S266" s="292"/>
      <c r="T266" s="292"/>
      <c r="U266" s="292"/>
      <c r="X266" s="310"/>
      <c r="Y266" s="292"/>
      <c r="Z266" s="292"/>
      <c r="AA266" s="292"/>
      <c r="AB266" s="292"/>
      <c r="AC266" s="292"/>
      <c r="AD266" s="292"/>
      <c r="AE266" s="292"/>
      <c r="AF266" s="292"/>
      <c r="AG266" s="310"/>
      <c r="AH266" s="310"/>
      <c r="AI266" s="310"/>
      <c r="AJ266" s="310"/>
      <c r="AK266" s="310"/>
      <c r="AL266" s="310"/>
      <c r="AM266" s="310"/>
      <c r="AN266" s="310"/>
      <c r="AO266" s="310"/>
      <c r="AP266" s="310"/>
      <c r="AQ266" s="310"/>
      <c r="AR266" s="310"/>
      <c r="AS266" s="310"/>
      <c r="AT266" s="310"/>
      <c r="AU266" s="310"/>
      <c r="AV266" s="310"/>
      <c r="AW266" s="310"/>
      <c r="AX266" s="310"/>
      <c r="AY266" s="310"/>
      <c r="AZ266" s="310"/>
      <c r="BA266" s="310"/>
      <c r="BB266" s="310"/>
      <c r="BC266" s="310"/>
      <c r="BD266" s="310"/>
      <c r="BE266" s="310"/>
      <c r="BF266" s="310"/>
      <c r="BG266" s="310"/>
      <c r="BH266" s="310"/>
      <c r="BI266" s="310"/>
      <c r="BJ266" s="310"/>
      <c r="BK266" s="310"/>
      <c r="BL266" s="310"/>
      <c r="BM266" s="310"/>
      <c r="BN266" s="310"/>
      <c r="BO266" s="310"/>
    </row>
    <row r="267" spans="12:67" s="296" customFormat="1" x14ac:dyDescent="0.25">
      <c r="L267" s="295"/>
      <c r="M267" s="291"/>
      <c r="N267" s="292"/>
      <c r="O267" s="292"/>
      <c r="P267" s="292"/>
      <c r="Q267" s="320"/>
      <c r="R267" s="292"/>
      <c r="S267" s="292"/>
      <c r="T267" s="292"/>
      <c r="U267" s="292"/>
      <c r="X267" s="310"/>
      <c r="Y267" s="292"/>
      <c r="Z267" s="292"/>
      <c r="AA267" s="292"/>
      <c r="AB267" s="292"/>
      <c r="AC267" s="292"/>
      <c r="AD267" s="292"/>
      <c r="AE267" s="292"/>
      <c r="AF267" s="292"/>
      <c r="AG267" s="310"/>
      <c r="AH267" s="310"/>
      <c r="AI267" s="310"/>
      <c r="AJ267" s="310"/>
      <c r="AK267" s="310"/>
      <c r="AL267" s="310"/>
      <c r="AM267" s="310"/>
      <c r="AN267" s="310"/>
      <c r="AO267" s="310"/>
      <c r="AP267" s="310"/>
      <c r="AQ267" s="310"/>
      <c r="AR267" s="310"/>
      <c r="AS267" s="310"/>
      <c r="AT267" s="310"/>
      <c r="AU267" s="310"/>
      <c r="AV267" s="310"/>
      <c r="AW267" s="310"/>
      <c r="AX267" s="310"/>
      <c r="AY267" s="310"/>
      <c r="AZ267" s="310"/>
      <c r="BA267" s="310"/>
      <c r="BB267" s="310"/>
      <c r="BC267" s="310"/>
      <c r="BD267" s="310"/>
      <c r="BE267" s="310"/>
      <c r="BF267" s="310"/>
      <c r="BG267" s="310"/>
      <c r="BH267" s="310"/>
      <c r="BI267" s="310"/>
      <c r="BJ267" s="310"/>
      <c r="BK267" s="310"/>
      <c r="BL267" s="310"/>
      <c r="BM267" s="310"/>
      <c r="BN267" s="310"/>
      <c r="BO267" s="310"/>
    </row>
    <row r="268" spans="12:67" s="296" customFormat="1" x14ac:dyDescent="0.25">
      <c r="L268" s="295"/>
      <c r="M268" s="291"/>
      <c r="N268" s="292"/>
      <c r="O268" s="292"/>
      <c r="P268" s="292"/>
      <c r="Q268" s="320"/>
      <c r="R268" s="292"/>
      <c r="S268" s="292"/>
      <c r="T268" s="292"/>
      <c r="U268" s="292"/>
      <c r="X268" s="310"/>
      <c r="Y268" s="292"/>
      <c r="Z268" s="292"/>
      <c r="AA268" s="292"/>
      <c r="AB268" s="292"/>
      <c r="AC268" s="292"/>
      <c r="AD268" s="292"/>
      <c r="AE268" s="292"/>
      <c r="AF268" s="292"/>
      <c r="AG268" s="310"/>
      <c r="AH268" s="310"/>
      <c r="AI268" s="310"/>
      <c r="AJ268" s="310"/>
      <c r="AK268" s="310"/>
      <c r="AL268" s="310"/>
      <c r="AM268" s="310"/>
      <c r="AN268" s="310"/>
      <c r="AO268" s="310"/>
      <c r="AP268" s="310"/>
      <c r="AQ268" s="310"/>
      <c r="AR268" s="310"/>
      <c r="AS268" s="310"/>
      <c r="AT268" s="310"/>
      <c r="AU268" s="310"/>
      <c r="AV268" s="310"/>
      <c r="AW268" s="310"/>
      <c r="AX268" s="310"/>
      <c r="AY268" s="310"/>
      <c r="AZ268" s="310"/>
      <c r="BA268" s="310"/>
      <c r="BB268" s="310"/>
      <c r="BC268" s="310"/>
      <c r="BD268" s="310"/>
      <c r="BE268" s="310"/>
      <c r="BF268" s="310"/>
      <c r="BG268" s="310"/>
      <c r="BH268" s="310"/>
      <c r="BI268" s="310"/>
      <c r="BJ268" s="310"/>
      <c r="BK268" s="310"/>
      <c r="BL268" s="310"/>
      <c r="BM268" s="310"/>
      <c r="BN268" s="310"/>
      <c r="BO268" s="310"/>
    </row>
    <row r="269" spans="12:67" s="296" customFormat="1" x14ac:dyDescent="0.25">
      <c r="L269" s="295"/>
      <c r="M269" s="291"/>
      <c r="N269" s="292"/>
      <c r="O269" s="292"/>
      <c r="P269" s="292"/>
      <c r="Q269" s="320"/>
      <c r="R269" s="292"/>
      <c r="S269" s="292"/>
      <c r="T269" s="292"/>
      <c r="U269" s="292"/>
      <c r="X269" s="310"/>
      <c r="Y269" s="292"/>
      <c r="Z269" s="292"/>
      <c r="AA269" s="292"/>
      <c r="AB269" s="292"/>
      <c r="AC269" s="292"/>
      <c r="AD269" s="292"/>
      <c r="AE269" s="292"/>
      <c r="AF269" s="292"/>
      <c r="AG269" s="310"/>
      <c r="AH269" s="310"/>
      <c r="AI269" s="310"/>
      <c r="AJ269" s="310"/>
      <c r="AK269" s="310"/>
      <c r="AL269" s="310"/>
      <c r="AM269" s="310"/>
      <c r="AN269" s="310"/>
      <c r="AO269" s="310"/>
      <c r="AP269" s="310"/>
      <c r="AQ269" s="310"/>
      <c r="AR269" s="310"/>
      <c r="AS269" s="310"/>
      <c r="AT269" s="310"/>
      <c r="AU269" s="310"/>
      <c r="AV269" s="310"/>
      <c r="AW269" s="310"/>
      <c r="AX269" s="310"/>
      <c r="AY269" s="310"/>
      <c r="AZ269" s="310"/>
      <c r="BA269" s="310"/>
      <c r="BB269" s="310"/>
      <c r="BC269" s="310"/>
      <c r="BD269" s="310"/>
      <c r="BE269" s="310"/>
      <c r="BF269" s="310"/>
      <c r="BG269" s="310"/>
      <c r="BH269" s="310"/>
      <c r="BI269" s="310"/>
      <c r="BJ269" s="310"/>
      <c r="BK269" s="310"/>
      <c r="BL269" s="310"/>
      <c r="BM269" s="310"/>
      <c r="BN269" s="310"/>
      <c r="BO269" s="310"/>
    </row>
    <row r="270" spans="12:67" s="296" customFormat="1" x14ac:dyDescent="0.25">
      <c r="L270" s="295"/>
      <c r="M270" s="291"/>
      <c r="N270" s="292"/>
      <c r="O270" s="292"/>
      <c r="P270" s="292"/>
      <c r="Q270" s="320"/>
      <c r="R270" s="292"/>
      <c r="S270" s="292"/>
      <c r="T270" s="292"/>
      <c r="U270" s="292"/>
      <c r="X270" s="310"/>
      <c r="Y270" s="292"/>
      <c r="Z270" s="292"/>
      <c r="AA270" s="292"/>
      <c r="AB270" s="292"/>
      <c r="AC270" s="292"/>
      <c r="AD270" s="292"/>
      <c r="AE270" s="292"/>
      <c r="AF270" s="292"/>
      <c r="AG270" s="310"/>
      <c r="AH270" s="310"/>
      <c r="AI270" s="310"/>
      <c r="AJ270" s="310"/>
      <c r="AK270" s="310"/>
      <c r="AL270" s="310"/>
      <c r="AM270" s="310"/>
      <c r="AN270" s="310"/>
      <c r="AO270" s="310"/>
      <c r="AP270" s="310"/>
      <c r="AQ270" s="310"/>
      <c r="AR270" s="310"/>
      <c r="AS270" s="310"/>
      <c r="AT270" s="310"/>
      <c r="AU270" s="310"/>
      <c r="AV270" s="310"/>
      <c r="AW270" s="310"/>
      <c r="AX270" s="310"/>
      <c r="AY270" s="310"/>
      <c r="AZ270" s="310"/>
      <c r="BA270" s="310"/>
      <c r="BB270" s="310"/>
      <c r="BC270" s="310"/>
      <c r="BD270" s="310"/>
      <c r="BE270" s="310"/>
      <c r="BF270" s="310"/>
      <c r="BG270" s="310"/>
      <c r="BH270" s="310"/>
      <c r="BI270" s="310"/>
      <c r="BJ270" s="310"/>
      <c r="BK270" s="310"/>
      <c r="BL270" s="310"/>
      <c r="BM270" s="310"/>
      <c r="BN270" s="310"/>
      <c r="BO270" s="310"/>
    </row>
    <row r="271" spans="12:67" s="296" customFormat="1" x14ac:dyDescent="0.25">
      <c r="L271" s="295"/>
      <c r="M271" s="291"/>
      <c r="N271" s="292"/>
      <c r="O271" s="292"/>
      <c r="P271" s="292"/>
      <c r="Q271" s="320"/>
      <c r="R271" s="292"/>
      <c r="S271" s="292"/>
      <c r="T271" s="292"/>
      <c r="U271" s="292"/>
      <c r="X271" s="310"/>
      <c r="Y271" s="292"/>
      <c r="Z271" s="292"/>
      <c r="AA271" s="292"/>
      <c r="AB271" s="292"/>
      <c r="AC271" s="292"/>
      <c r="AD271" s="292"/>
      <c r="AE271" s="292"/>
      <c r="AF271" s="292"/>
      <c r="AG271" s="310"/>
      <c r="AH271" s="310"/>
      <c r="AI271" s="310"/>
      <c r="AJ271" s="310"/>
      <c r="AK271" s="310"/>
      <c r="AL271" s="310"/>
      <c r="AM271" s="310"/>
      <c r="AN271" s="310"/>
      <c r="AO271" s="310"/>
      <c r="AP271" s="310"/>
      <c r="AQ271" s="310"/>
      <c r="AR271" s="310"/>
      <c r="AS271" s="310"/>
      <c r="AT271" s="310"/>
      <c r="AU271" s="310"/>
      <c r="AV271" s="310"/>
      <c r="AW271" s="310"/>
      <c r="AX271" s="310"/>
      <c r="AY271" s="310"/>
      <c r="AZ271" s="310"/>
      <c r="BA271" s="310"/>
      <c r="BB271" s="310"/>
      <c r="BC271" s="310"/>
      <c r="BD271" s="310"/>
      <c r="BE271" s="310"/>
      <c r="BF271" s="310"/>
      <c r="BG271" s="310"/>
      <c r="BH271" s="310"/>
      <c r="BI271" s="310"/>
      <c r="BJ271" s="310"/>
      <c r="BK271" s="310"/>
      <c r="BL271" s="310"/>
      <c r="BM271" s="310"/>
      <c r="BN271" s="310"/>
      <c r="BO271" s="310"/>
    </row>
    <row r="272" spans="12:67" s="296" customFormat="1" x14ac:dyDescent="0.25">
      <c r="L272" s="295"/>
      <c r="M272" s="291"/>
      <c r="N272" s="292"/>
      <c r="O272" s="292"/>
      <c r="P272" s="292"/>
      <c r="Q272" s="320"/>
      <c r="R272" s="292"/>
      <c r="S272" s="292"/>
      <c r="T272" s="292"/>
      <c r="U272" s="292"/>
      <c r="X272" s="310"/>
      <c r="Y272" s="292"/>
      <c r="Z272" s="292"/>
      <c r="AA272" s="292"/>
      <c r="AB272" s="292"/>
      <c r="AC272" s="292"/>
      <c r="AD272" s="292"/>
      <c r="AE272" s="292"/>
      <c r="AF272" s="292"/>
      <c r="AG272" s="310"/>
      <c r="AH272" s="310"/>
      <c r="AI272" s="310"/>
      <c r="AJ272" s="310"/>
      <c r="AK272" s="310"/>
      <c r="AL272" s="310"/>
      <c r="AM272" s="310"/>
      <c r="AN272" s="310"/>
      <c r="AO272" s="310"/>
      <c r="AP272" s="310"/>
      <c r="AQ272" s="310"/>
      <c r="AR272" s="310"/>
      <c r="AS272" s="310"/>
      <c r="AT272" s="310"/>
      <c r="AU272" s="310"/>
      <c r="AV272" s="310"/>
      <c r="AW272" s="310"/>
      <c r="AX272" s="310"/>
      <c r="AY272" s="310"/>
      <c r="AZ272" s="310"/>
      <c r="BA272" s="310"/>
      <c r="BB272" s="310"/>
      <c r="BC272" s="310"/>
      <c r="BD272" s="310"/>
      <c r="BE272" s="310"/>
      <c r="BF272" s="310"/>
      <c r="BG272" s="310"/>
      <c r="BH272" s="310"/>
      <c r="BI272" s="310"/>
      <c r="BJ272" s="310"/>
      <c r="BK272" s="310"/>
      <c r="BL272" s="310"/>
      <c r="BM272" s="310"/>
      <c r="BN272" s="310"/>
      <c r="BO272" s="310"/>
    </row>
    <row r="273" spans="12:67" s="296" customFormat="1" x14ac:dyDescent="0.25">
      <c r="L273" s="295"/>
      <c r="M273" s="291"/>
      <c r="N273" s="292"/>
      <c r="O273" s="292"/>
      <c r="P273" s="292"/>
      <c r="Q273" s="320"/>
      <c r="R273" s="292"/>
      <c r="S273" s="292"/>
      <c r="T273" s="292"/>
      <c r="U273" s="292"/>
      <c r="X273" s="310"/>
      <c r="Y273" s="292"/>
      <c r="Z273" s="292"/>
      <c r="AA273" s="292"/>
      <c r="AB273" s="292"/>
      <c r="AC273" s="292"/>
      <c r="AD273" s="292"/>
      <c r="AE273" s="292"/>
      <c r="AF273" s="292"/>
      <c r="AG273" s="310"/>
      <c r="AH273" s="310"/>
      <c r="AI273" s="310"/>
      <c r="AJ273" s="310"/>
      <c r="AK273" s="310"/>
      <c r="AL273" s="310"/>
      <c r="AM273" s="310"/>
      <c r="AN273" s="310"/>
      <c r="AO273" s="310"/>
      <c r="AP273" s="310"/>
      <c r="AQ273" s="310"/>
      <c r="AR273" s="310"/>
      <c r="AS273" s="310"/>
      <c r="AT273" s="310"/>
      <c r="AU273" s="310"/>
      <c r="AV273" s="310"/>
      <c r="AW273" s="310"/>
      <c r="AX273" s="310"/>
      <c r="AY273" s="310"/>
      <c r="AZ273" s="310"/>
      <c r="BA273" s="310"/>
      <c r="BB273" s="310"/>
      <c r="BC273" s="310"/>
      <c r="BD273" s="310"/>
      <c r="BE273" s="310"/>
      <c r="BF273" s="310"/>
      <c r="BG273" s="310"/>
      <c r="BH273" s="310"/>
      <c r="BI273" s="310"/>
      <c r="BJ273" s="310"/>
      <c r="BK273" s="310"/>
      <c r="BL273" s="310"/>
      <c r="BM273" s="310"/>
      <c r="BN273" s="310"/>
      <c r="BO273" s="310"/>
    </row>
    <row r="274" spans="12:67" s="296" customFormat="1" x14ac:dyDescent="0.25">
      <c r="L274" s="295"/>
      <c r="M274" s="291"/>
      <c r="N274" s="292"/>
      <c r="O274" s="292"/>
      <c r="P274" s="292"/>
      <c r="Q274" s="320"/>
      <c r="R274" s="292"/>
      <c r="S274" s="292"/>
      <c r="T274" s="292"/>
      <c r="U274" s="292"/>
      <c r="X274" s="310"/>
      <c r="Y274" s="292"/>
      <c r="Z274" s="292"/>
      <c r="AA274" s="292"/>
      <c r="AB274" s="292"/>
      <c r="AC274" s="292"/>
      <c r="AD274" s="292"/>
      <c r="AE274" s="292"/>
      <c r="AF274" s="292"/>
      <c r="AG274" s="310"/>
      <c r="AH274" s="310"/>
      <c r="AI274" s="310"/>
      <c r="AJ274" s="310"/>
      <c r="AK274" s="310"/>
      <c r="AL274" s="310"/>
      <c r="AM274" s="310"/>
      <c r="AN274" s="310"/>
      <c r="AO274" s="310"/>
      <c r="AP274" s="310"/>
      <c r="AQ274" s="310"/>
      <c r="AR274" s="310"/>
      <c r="AS274" s="310"/>
      <c r="AT274" s="310"/>
      <c r="AU274" s="310"/>
      <c r="AV274" s="310"/>
      <c r="AW274" s="310"/>
      <c r="AX274" s="310"/>
      <c r="AY274" s="310"/>
      <c r="AZ274" s="310"/>
      <c r="BA274" s="310"/>
      <c r="BB274" s="310"/>
      <c r="BC274" s="310"/>
      <c r="BD274" s="310"/>
      <c r="BE274" s="310"/>
      <c r="BF274" s="310"/>
      <c r="BG274" s="310"/>
      <c r="BH274" s="310"/>
      <c r="BI274" s="310"/>
      <c r="BJ274" s="310"/>
      <c r="BK274" s="310"/>
      <c r="BL274" s="310"/>
      <c r="BM274" s="310"/>
      <c r="BN274" s="310"/>
      <c r="BO274" s="310"/>
    </row>
    <row r="275" spans="12:67" s="296" customFormat="1" x14ac:dyDescent="0.25">
      <c r="L275" s="295"/>
      <c r="M275" s="291"/>
      <c r="N275" s="292"/>
      <c r="O275" s="292"/>
      <c r="P275" s="292"/>
      <c r="Q275" s="320"/>
      <c r="R275" s="292"/>
      <c r="S275" s="292"/>
      <c r="T275" s="292"/>
      <c r="U275" s="292"/>
      <c r="X275" s="310"/>
      <c r="Y275" s="292"/>
      <c r="Z275" s="292"/>
      <c r="AA275" s="292"/>
      <c r="AB275" s="292"/>
      <c r="AC275" s="292"/>
      <c r="AD275" s="292"/>
      <c r="AE275" s="292"/>
      <c r="AF275" s="292"/>
      <c r="AG275" s="310"/>
      <c r="AH275" s="310"/>
      <c r="AI275" s="310"/>
      <c r="AJ275" s="310"/>
      <c r="AK275" s="310"/>
      <c r="AL275" s="310"/>
      <c r="AM275" s="310"/>
      <c r="AN275" s="310"/>
      <c r="AO275" s="310"/>
      <c r="AP275" s="310"/>
      <c r="AQ275" s="310"/>
      <c r="AR275" s="310"/>
      <c r="AS275" s="310"/>
      <c r="AT275" s="310"/>
      <c r="AU275" s="310"/>
      <c r="AV275" s="310"/>
      <c r="AW275" s="310"/>
      <c r="AX275" s="310"/>
      <c r="AY275" s="310"/>
      <c r="AZ275" s="310"/>
      <c r="BA275" s="310"/>
      <c r="BB275" s="310"/>
      <c r="BC275" s="310"/>
      <c r="BD275" s="310"/>
      <c r="BE275" s="310"/>
      <c r="BF275" s="310"/>
      <c r="BG275" s="310"/>
      <c r="BH275" s="310"/>
      <c r="BI275" s="310"/>
      <c r="BJ275" s="310"/>
      <c r="BK275" s="310"/>
      <c r="BL275" s="310"/>
      <c r="BM275" s="310"/>
      <c r="BN275" s="310"/>
      <c r="BO275" s="310"/>
    </row>
    <row r="276" spans="12:67" s="296" customFormat="1" x14ac:dyDescent="0.25">
      <c r="L276" s="295"/>
      <c r="M276" s="291"/>
      <c r="N276" s="292"/>
      <c r="O276" s="292"/>
      <c r="P276" s="292"/>
      <c r="Q276" s="320"/>
      <c r="R276" s="292"/>
      <c r="S276" s="292"/>
      <c r="T276" s="292"/>
      <c r="U276" s="292"/>
      <c r="X276" s="310"/>
      <c r="Y276" s="292"/>
      <c r="Z276" s="292"/>
      <c r="AA276" s="292"/>
      <c r="AB276" s="292"/>
      <c r="AC276" s="292"/>
      <c r="AD276" s="292"/>
      <c r="AE276" s="292"/>
      <c r="AF276" s="292"/>
      <c r="AG276" s="310"/>
      <c r="AH276" s="310"/>
      <c r="AI276" s="310"/>
      <c r="AJ276" s="310"/>
      <c r="AK276" s="310"/>
      <c r="AL276" s="310"/>
      <c r="AM276" s="310"/>
      <c r="AN276" s="310"/>
      <c r="AO276" s="310"/>
      <c r="AP276" s="310"/>
      <c r="AQ276" s="310"/>
      <c r="AR276" s="310"/>
      <c r="AS276" s="310"/>
      <c r="AT276" s="310"/>
      <c r="AU276" s="310"/>
      <c r="AV276" s="310"/>
      <c r="AW276" s="310"/>
      <c r="AX276" s="310"/>
      <c r="AY276" s="310"/>
      <c r="AZ276" s="310"/>
      <c r="BA276" s="310"/>
      <c r="BB276" s="310"/>
      <c r="BC276" s="310"/>
      <c r="BD276" s="310"/>
      <c r="BE276" s="310"/>
      <c r="BF276" s="310"/>
      <c r="BG276" s="310"/>
      <c r="BH276" s="310"/>
      <c r="BI276" s="310"/>
      <c r="BJ276" s="310"/>
      <c r="BK276" s="310"/>
      <c r="BL276" s="310"/>
      <c r="BM276" s="310"/>
      <c r="BN276" s="310"/>
      <c r="BO276" s="310"/>
    </row>
    <row r="277" spans="12:67" s="296" customFormat="1" x14ac:dyDescent="0.25">
      <c r="L277" s="295"/>
      <c r="M277" s="291"/>
      <c r="N277" s="292"/>
      <c r="O277" s="292"/>
      <c r="P277" s="292"/>
      <c r="Q277" s="320"/>
      <c r="R277" s="292"/>
      <c r="S277" s="292"/>
      <c r="T277" s="292"/>
      <c r="U277" s="292"/>
      <c r="X277" s="310"/>
      <c r="Y277" s="292"/>
      <c r="Z277" s="292"/>
      <c r="AA277" s="292"/>
      <c r="AB277" s="292"/>
      <c r="AC277" s="292"/>
      <c r="AD277" s="292"/>
      <c r="AE277" s="292"/>
      <c r="AF277" s="292"/>
      <c r="AG277" s="310"/>
      <c r="AH277" s="310"/>
      <c r="AI277" s="310"/>
      <c r="AJ277" s="310"/>
      <c r="AK277" s="310"/>
      <c r="AL277" s="310"/>
      <c r="AM277" s="310"/>
      <c r="AN277" s="310"/>
      <c r="AO277" s="310"/>
      <c r="AP277" s="310"/>
      <c r="AQ277" s="310"/>
      <c r="AR277" s="310"/>
      <c r="AS277" s="310"/>
      <c r="AT277" s="310"/>
      <c r="AU277" s="310"/>
      <c r="AV277" s="310"/>
      <c r="AW277" s="310"/>
      <c r="AX277" s="310"/>
      <c r="AY277" s="310"/>
      <c r="AZ277" s="310"/>
      <c r="BA277" s="310"/>
      <c r="BB277" s="310"/>
      <c r="BC277" s="310"/>
      <c r="BD277" s="310"/>
      <c r="BE277" s="310"/>
      <c r="BF277" s="310"/>
      <c r="BG277" s="310"/>
      <c r="BH277" s="310"/>
      <c r="BI277" s="310"/>
      <c r="BJ277" s="310"/>
      <c r="BK277" s="310"/>
      <c r="BL277" s="310"/>
      <c r="BM277" s="310"/>
      <c r="BN277" s="310"/>
      <c r="BO277" s="310"/>
    </row>
    <row r="278" spans="12:67" s="296" customFormat="1" x14ac:dyDescent="0.25">
      <c r="L278" s="295"/>
      <c r="M278" s="291"/>
      <c r="N278" s="292"/>
      <c r="O278" s="292"/>
      <c r="P278" s="292"/>
      <c r="Q278" s="320"/>
      <c r="R278" s="292"/>
      <c r="S278" s="292"/>
      <c r="T278" s="292"/>
      <c r="U278" s="292"/>
      <c r="X278" s="310"/>
      <c r="Y278" s="292"/>
      <c r="Z278" s="292"/>
      <c r="AA278" s="292"/>
      <c r="AB278" s="292"/>
      <c r="AC278" s="292"/>
      <c r="AD278" s="292"/>
      <c r="AE278" s="292"/>
      <c r="AF278" s="292"/>
      <c r="AG278" s="310"/>
      <c r="AH278" s="310"/>
      <c r="AI278" s="310"/>
      <c r="AJ278" s="310"/>
      <c r="AK278" s="310"/>
      <c r="AL278" s="310"/>
      <c r="AM278" s="310"/>
      <c r="AN278" s="310"/>
      <c r="AO278" s="310"/>
      <c r="AP278" s="310"/>
      <c r="AQ278" s="310"/>
      <c r="AR278" s="310"/>
      <c r="AS278" s="310"/>
      <c r="AT278" s="310"/>
      <c r="AU278" s="310"/>
      <c r="AV278" s="310"/>
      <c r="AW278" s="310"/>
      <c r="AX278" s="310"/>
      <c r="AY278" s="310"/>
      <c r="AZ278" s="310"/>
      <c r="BA278" s="310"/>
      <c r="BB278" s="310"/>
      <c r="BC278" s="310"/>
      <c r="BD278" s="310"/>
      <c r="BE278" s="310"/>
      <c r="BF278" s="310"/>
      <c r="BG278" s="310"/>
      <c r="BH278" s="310"/>
      <c r="BI278" s="310"/>
      <c r="BJ278" s="310"/>
      <c r="BK278" s="310"/>
      <c r="BL278" s="310"/>
      <c r="BM278" s="310"/>
      <c r="BN278" s="310"/>
      <c r="BO278" s="310"/>
    </row>
    <row r="279" spans="12:67" s="296" customFormat="1" x14ac:dyDescent="0.25">
      <c r="L279" s="295"/>
      <c r="M279" s="291"/>
      <c r="N279" s="292"/>
      <c r="O279" s="292"/>
      <c r="P279" s="292"/>
      <c r="Q279" s="320"/>
      <c r="R279" s="292"/>
      <c r="S279" s="292"/>
      <c r="T279" s="292"/>
      <c r="U279" s="292"/>
      <c r="X279" s="310"/>
      <c r="Y279" s="292"/>
      <c r="Z279" s="292"/>
      <c r="AA279" s="292"/>
      <c r="AB279" s="292"/>
      <c r="AC279" s="292"/>
      <c r="AD279" s="292"/>
      <c r="AE279" s="292"/>
      <c r="AF279" s="292"/>
      <c r="AG279" s="310"/>
      <c r="AH279" s="310"/>
      <c r="AI279" s="310"/>
      <c r="AJ279" s="310"/>
      <c r="AK279" s="310"/>
      <c r="AL279" s="310"/>
      <c r="AM279" s="310"/>
      <c r="AN279" s="310"/>
      <c r="AO279" s="310"/>
      <c r="AP279" s="310"/>
      <c r="AQ279" s="310"/>
      <c r="AR279" s="310"/>
      <c r="AS279" s="310"/>
      <c r="AT279" s="310"/>
      <c r="AU279" s="310"/>
      <c r="AV279" s="310"/>
      <c r="AW279" s="310"/>
      <c r="AX279" s="310"/>
      <c r="AY279" s="310"/>
      <c r="AZ279" s="310"/>
      <c r="BA279" s="310"/>
      <c r="BB279" s="310"/>
      <c r="BC279" s="310"/>
      <c r="BD279" s="310"/>
      <c r="BE279" s="310"/>
      <c r="BF279" s="310"/>
      <c r="BG279" s="310"/>
      <c r="BH279" s="310"/>
      <c r="BI279" s="310"/>
      <c r="BJ279" s="310"/>
      <c r="BK279" s="310"/>
      <c r="BL279" s="310"/>
      <c r="BM279" s="310"/>
      <c r="BN279" s="310"/>
      <c r="BO279" s="310"/>
    </row>
    <row r="280" spans="12:67" s="296" customFormat="1" x14ac:dyDescent="0.25">
      <c r="L280" s="295"/>
      <c r="M280" s="291"/>
      <c r="N280" s="292"/>
      <c r="O280" s="292"/>
      <c r="P280" s="292"/>
      <c r="Q280" s="320"/>
      <c r="R280" s="292"/>
      <c r="S280" s="292"/>
      <c r="T280" s="292"/>
      <c r="U280" s="292"/>
      <c r="X280" s="310"/>
      <c r="Y280" s="292"/>
      <c r="Z280" s="292"/>
      <c r="AA280" s="292"/>
      <c r="AB280" s="292"/>
      <c r="AC280" s="292"/>
      <c r="AD280" s="292"/>
      <c r="AE280" s="292"/>
      <c r="AF280" s="292"/>
      <c r="AG280" s="310"/>
      <c r="AH280" s="310"/>
      <c r="AI280" s="310"/>
      <c r="AJ280" s="310"/>
      <c r="AK280" s="310"/>
      <c r="AL280" s="310"/>
      <c r="AM280" s="310"/>
      <c r="AN280" s="310"/>
      <c r="AO280" s="310"/>
      <c r="AP280" s="310"/>
      <c r="AQ280" s="310"/>
      <c r="AR280" s="310"/>
      <c r="AS280" s="310"/>
      <c r="AT280" s="310"/>
      <c r="AU280" s="310"/>
      <c r="AV280" s="310"/>
      <c r="AW280" s="310"/>
      <c r="AX280" s="310"/>
      <c r="AY280" s="310"/>
      <c r="AZ280" s="310"/>
      <c r="BA280" s="310"/>
      <c r="BB280" s="310"/>
      <c r="BC280" s="310"/>
      <c r="BD280" s="310"/>
      <c r="BE280" s="310"/>
      <c r="BF280" s="310"/>
      <c r="BG280" s="310"/>
      <c r="BH280" s="310"/>
      <c r="BI280" s="310"/>
      <c r="BJ280" s="310"/>
      <c r="BK280" s="310"/>
      <c r="BL280" s="310"/>
      <c r="BM280" s="310"/>
      <c r="BN280" s="310"/>
      <c r="BO280" s="310"/>
    </row>
  </sheetData>
  <mergeCells count="7">
    <mergeCell ref="B7:K7"/>
    <mergeCell ref="A1:K1"/>
    <mergeCell ref="A2:K2"/>
    <mergeCell ref="A3:K3"/>
    <mergeCell ref="A4:K4"/>
    <mergeCell ref="A5:K5"/>
    <mergeCell ref="B6:K6"/>
  </mergeCells>
  <dataValidations count="3">
    <dataValidation type="whole" allowBlank="1" showInputMessage="1" showErrorMessage="1" sqref="F75:Q75 F119:Q127 F53:Q73 F9:Q50 F78:Q117">
      <formula1>0</formula1>
      <formula2>100</formula2>
    </dataValidation>
    <dataValidation allowBlank="1" showInputMessage="1" showErrorMessage="1" promptTitle="PACC" prompt="Digite las observaciones que considere." sqref="AC13 AC27 AC52 AC54 AC57 AC59 AC62 AC65 AC69 AC73 AC75 AC84 AC89 AC91 AC95 AC98 AC101 AC104 AC107 AC110 AC122 AC126"/>
    <dataValidation type="list" allowBlank="1" showInputMessage="1" showErrorMessage="1" sqref="AD9:AD128">
      <formula1>$S$2:$S$4</formula1>
    </dataValidation>
  </dataValidations>
  <pageMargins left="0.82677165354330717" right="0.15748031496062992" top="0.55118110236220474" bottom="0.74803149606299213" header="0.31496062992125984" footer="0.31496062992125984"/>
  <pageSetup scale="98"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[3]Sheet1!#REF!</xm:f>
          </x14:formula1>
          <xm:sqref>B9:B128 S9 S11 S55 S13:S53 S57:S62 T9:T22 T25:T53 T55:T62 S65:T128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2"/>
  <sheetViews>
    <sheetView workbookViewId="0">
      <selection activeCell="A8" sqref="A8"/>
    </sheetView>
  </sheetViews>
  <sheetFormatPr baseColWidth="10" defaultColWidth="9.140625" defaultRowHeight="12.75" x14ac:dyDescent="0.2"/>
  <sheetData>
    <row r="2" spans="2:7" x14ac:dyDescent="0.2">
      <c r="B2" s="317" t="s">
        <v>1161</v>
      </c>
      <c r="C2" s="317"/>
      <c r="D2" s="317"/>
      <c r="E2" s="316" t="s">
        <v>1123</v>
      </c>
      <c r="F2" s="316" t="s">
        <v>1141</v>
      </c>
      <c r="G2" s="317"/>
    </row>
    <row r="3" spans="2:7" x14ac:dyDescent="0.2">
      <c r="B3" s="317" t="s">
        <v>1162</v>
      </c>
      <c r="C3" s="317"/>
      <c r="D3" s="317"/>
      <c r="E3" s="316" t="s">
        <v>1124</v>
      </c>
      <c r="F3" s="316" t="s">
        <v>1142</v>
      </c>
      <c r="G3" s="317"/>
    </row>
    <row r="4" spans="2:7" x14ac:dyDescent="0.2">
      <c r="B4" s="317" t="s">
        <v>1163</v>
      </c>
      <c r="C4" s="317"/>
      <c r="D4" s="317"/>
      <c r="E4" s="316" t="s">
        <v>1125</v>
      </c>
      <c r="F4" s="316" t="s">
        <v>1143</v>
      </c>
      <c r="G4" s="317"/>
    </row>
    <row r="5" spans="2:7" x14ac:dyDescent="0.2">
      <c r="B5" s="317" t="s">
        <v>1164</v>
      </c>
      <c r="C5" s="317"/>
      <c r="D5" s="317"/>
      <c r="E5" s="316" t="s">
        <v>1126</v>
      </c>
      <c r="F5" s="316" t="s">
        <v>1144</v>
      </c>
      <c r="G5" s="317"/>
    </row>
    <row r="6" spans="2:7" x14ac:dyDescent="0.2">
      <c r="B6" s="317" t="s">
        <v>1165</v>
      </c>
      <c r="C6" s="317"/>
      <c r="D6" s="317"/>
      <c r="E6" s="316" t="s">
        <v>1127</v>
      </c>
      <c r="F6" s="316" t="s">
        <v>1145</v>
      </c>
      <c r="G6" s="317"/>
    </row>
    <row r="7" spans="2:7" x14ac:dyDescent="0.2">
      <c r="B7" s="317" t="s">
        <v>1166</v>
      </c>
      <c r="C7" s="317"/>
      <c r="D7" s="317"/>
      <c r="E7" s="316" t="s">
        <v>1128</v>
      </c>
      <c r="F7" s="316" t="s">
        <v>1146</v>
      </c>
      <c r="G7" s="317"/>
    </row>
    <row r="8" spans="2:7" x14ac:dyDescent="0.2">
      <c r="B8" s="317" t="s">
        <v>1167</v>
      </c>
      <c r="C8" s="317"/>
      <c r="D8" s="317"/>
      <c r="E8" s="316" t="s">
        <v>1129</v>
      </c>
      <c r="F8" s="316" t="s">
        <v>1147</v>
      </c>
      <c r="G8" s="317"/>
    </row>
    <row r="9" spans="2:7" x14ac:dyDescent="0.2">
      <c r="B9" s="317" t="s">
        <v>1168</v>
      </c>
      <c r="C9" s="317"/>
      <c r="D9" s="317"/>
      <c r="E9" s="316" t="s">
        <v>1130</v>
      </c>
      <c r="F9" s="316" t="s">
        <v>1148</v>
      </c>
      <c r="G9" s="317"/>
    </row>
    <row r="10" spans="2:7" x14ac:dyDescent="0.2">
      <c r="B10" s="317" t="s">
        <v>1169</v>
      </c>
      <c r="C10" s="317"/>
      <c r="D10" s="317"/>
      <c r="E10" s="316" t="s">
        <v>1131</v>
      </c>
      <c r="F10" s="316" t="s">
        <v>1149</v>
      </c>
      <c r="G10" s="317"/>
    </row>
    <row r="11" spans="2:7" x14ac:dyDescent="0.2">
      <c r="B11" s="317" t="s">
        <v>1170</v>
      </c>
      <c r="C11" s="317"/>
      <c r="D11" s="317"/>
      <c r="E11" s="316" t="s">
        <v>1132</v>
      </c>
      <c r="F11" s="316" t="s">
        <v>1150</v>
      </c>
      <c r="G11" s="317"/>
    </row>
    <row r="12" spans="2:7" x14ac:dyDescent="0.2">
      <c r="B12" s="317"/>
      <c r="C12" s="317"/>
      <c r="D12" s="317"/>
      <c r="E12" s="316" t="s">
        <v>1133</v>
      </c>
      <c r="F12" s="316" t="s">
        <v>1151</v>
      </c>
      <c r="G12" s="317"/>
    </row>
    <row r="13" spans="2:7" x14ac:dyDescent="0.2">
      <c r="B13" s="317"/>
      <c r="C13" s="317"/>
      <c r="D13" s="317"/>
      <c r="E13" s="316" t="s">
        <v>1134</v>
      </c>
      <c r="F13" s="316" t="s">
        <v>1152</v>
      </c>
      <c r="G13" s="317"/>
    </row>
    <row r="14" spans="2:7" x14ac:dyDescent="0.2">
      <c r="B14" s="317"/>
      <c r="C14" s="317"/>
      <c r="D14" s="317"/>
      <c r="E14" s="316" t="s">
        <v>1135</v>
      </c>
      <c r="F14" s="316" t="s">
        <v>1153</v>
      </c>
      <c r="G14" s="317"/>
    </row>
    <row r="15" spans="2:7" x14ac:dyDescent="0.2">
      <c r="B15" s="317"/>
      <c r="C15" s="317"/>
      <c r="D15" s="317"/>
      <c r="E15" s="316" t="s">
        <v>1136</v>
      </c>
      <c r="F15" s="316" t="s">
        <v>1154</v>
      </c>
      <c r="G15" s="317"/>
    </row>
    <row r="16" spans="2:7" x14ac:dyDescent="0.2">
      <c r="B16" s="317"/>
      <c r="C16" s="317"/>
      <c r="D16" s="317"/>
      <c r="E16" s="316" t="s">
        <v>1137</v>
      </c>
      <c r="F16" s="316" t="s">
        <v>1155</v>
      </c>
      <c r="G16" s="317"/>
    </row>
    <row r="17" spans="2:7" x14ac:dyDescent="0.2">
      <c r="B17" s="317"/>
      <c r="C17" s="317"/>
      <c r="D17" s="317"/>
      <c r="E17" s="316" t="s">
        <v>1138</v>
      </c>
      <c r="F17" s="316" t="s">
        <v>1156</v>
      </c>
      <c r="G17" s="317"/>
    </row>
    <row r="18" spans="2:7" x14ac:dyDescent="0.2">
      <c r="B18" s="317"/>
      <c r="C18" s="317"/>
      <c r="D18" s="317"/>
      <c r="E18" s="316" t="s">
        <v>1139</v>
      </c>
      <c r="F18" s="316" t="s">
        <v>1157</v>
      </c>
      <c r="G18" s="317"/>
    </row>
    <row r="19" spans="2:7" x14ac:dyDescent="0.2">
      <c r="B19" s="317"/>
      <c r="C19" s="317"/>
      <c r="D19" s="317"/>
      <c r="E19" s="316" t="s">
        <v>275</v>
      </c>
      <c r="F19" s="316" t="s">
        <v>1158</v>
      </c>
      <c r="G19" s="317"/>
    </row>
    <row r="20" spans="2:7" x14ac:dyDescent="0.2">
      <c r="B20" s="317"/>
      <c r="C20" s="317"/>
      <c r="D20" s="317"/>
      <c r="E20" s="316" t="s">
        <v>11</v>
      </c>
      <c r="F20" s="316" t="s">
        <v>1159</v>
      </c>
      <c r="G20" s="317"/>
    </row>
    <row r="21" spans="2:7" x14ac:dyDescent="0.2">
      <c r="B21" s="317"/>
      <c r="C21" s="317"/>
      <c r="D21" s="317"/>
      <c r="E21" s="316"/>
      <c r="F21" s="316" t="s">
        <v>1160</v>
      </c>
      <c r="G21" s="317"/>
    </row>
    <row r="22" spans="2:7" x14ac:dyDescent="0.2">
      <c r="B22" s="317"/>
      <c r="C22" s="317"/>
      <c r="D22" s="317"/>
      <c r="E22" s="316"/>
      <c r="F22" s="316"/>
      <c r="G22" s="31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73"/>
  <sheetViews>
    <sheetView showGridLines="0" workbookViewId="0">
      <selection activeCell="A5" sqref="A5:G5"/>
    </sheetView>
  </sheetViews>
  <sheetFormatPr baseColWidth="10" defaultColWidth="11.42578125" defaultRowHeight="15" x14ac:dyDescent="0.25"/>
  <cols>
    <col min="1" max="1" width="5.85546875" style="8" customWidth="1"/>
    <col min="2" max="2" width="5.7109375" style="8" customWidth="1"/>
    <col min="3" max="3" width="5.5703125" style="8" customWidth="1"/>
    <col min="4" max="4" width="5.7109375" style="8" customWidth="1"/>
    <col min="5" max="5" width="46.42578125" style="8" customWidth="1"/>
    <col min="6" max="6" width="13.7109375" style="8" customWidth="1"/>
    <col min="7" max="7" width="11.42578125" style="8"/>
    <col min="8" max="50" width="11.42578125" style="115"/>
  </cols>
  <sheetData>
    <row r="1" spans="1:7" ht="12.75" x14ac:dyDescent="0.2">
      <c r="A1" s="636" t="e">
        <f>+PPNE1!#REF!</f>
        <v>#REF!</v>
      </c>
      <c r="B1" s="637"/>
      <c r="C1" s="637"/>
      <c r="D1" s="637"/>
      <c r="E1" s="637"/>
      <c r="F1" s="637"/>
      <c r="G1" s="637"/>
    </row>
    <row r="2" spans="1:7" ht="15.75" x14ac:dyDescent="0.25">
      <c r="A2" s="638" t="str">
        <f>+PPNE1!B1</f>
        <v>Servicio Nacional de Salud</v>
      </c>
      <c r="B2" s="639"/>
      <c r="C2" s="639"/>
      <c r="D2" s="639"/>
      <c r="E2" s="639"/>
      <c r="F2" s="639"/>
      <c r="G2" s="639"/>
    </row>
    <row r="3" spans="1:7" x14ac:dyDescent="0.25">
      <c r="A3" s="640" t="str">
        <f>+PPNE1!B2</f>
        <v>Dirección de Planificación y Desarrollo</v>
      </c>
      <c r="B3" s="641"/>
      <c r="C3" s="641"/>
      <c r="D3" s="641"/>
      <c r="E3" s="641"/>
      <c r="F3" s="641"/>
      <c r="G3" s="641"/>
    </row>
    <row r="4" spans="1:7" ht="12.75" x14ac:dyDescent="0.2">
      <c r="A4" s="642" t="s">
        <v>53</v>
      </c>
      <c r="B4" s="643"/>
      <c r="C4" s="643"/>
      <c r="D4" s="643"/>
      <c r="E4" s="643"/>
      <c r="F4" s="643"/>
      <c r="G4" s="643"/>
    </row>
    <row r="5" spans="1:7" ht="12.75" x14ac:dyDescent="0.2">
      <c r="A5" s="642">
        <f>+PPNE1!C4</f>
        <v>2024</v>
      </c>
      <c r="B5" s="643"/>
      <c r="C5" s="643"/>
      <c r="D5" s="643"/>
      <c r="E5" s="643"/>
      <c r="F5" s="643"/>
      <c r="G5" s="643"/>
    </row>
    <row r="6" spans="1:7" ht="12.75" x14ac:dyDescent="0.2">
      <c r="A6" s="6" t="s">
        <v>316</v>
      </c>
      <c r="B6" s="4"/>
      <c r="C6" s="4"/>
      <c r="D6" s="4"/>
      <c r="E6" s="644" t="str">
        <f>+PPNE1!B5</f>
        <v>Metropolitano</v>
      </c>
      <c r="F6" s="644"/>
      <c r="G6" s="644"/>
    </row>
    <row r="7" spans="1:7" ht="12.75" x14ac:dyDescent="0.2">
      <c r="A7" s="35" t="s">
        <v>1099</v>
      </c>
      <c r="B7" s="36"/>
      <c r="C7" s="36"/>
      <c r="D7" s="7"/>
      <c r="E7" s="635" t="str">
        <f>+PPNE1!B6</f>
        <v>Hospital Materno Dr. Reynaldo Almanzar</v>
      </c>
      <c r="F7" s="635"/>
      <c r="G7" s="635"/>
    </row>
    <row r="8" spans="1:7" ht="48" customHeight="1" x14ac:dyDescent="0.2">
      <c r="A8" s="9" t="s">
        <v>56</v>
      </c>
      <c r="B8" s="9" t="s">
        <v>4</v>
      </c>
      <c r="C8" s="9" t="s">
        <v>57</v>
      </c>
      <c r="D8" s="9" t="s">
        <v>20</v>
      </c>
      <c r="E8" s="10" t="s">
        <v>324</v>
      </c>
      <c r="F8" s="11" t="s">
        <v>340</v>
      </c>
      <c r="G8" s="11" t="s">
        <v>19</v>
      </c>
    </row>
    <row r="9" spans="1:7" ht="12.75" x14ac:dyDescent="0.2">
      <c r="A9" s="24">
        <v>3</v>
      </c>
      <c r="B9" s="25"/>
      <c r="C9" s="25"/>
      <c r="D9" s="25"/>
      <c r="E9" s="26" t="s">
        <v>325</v>
      </c>
      <c r="F9" s="27">
        <f>+F10</f>
        <v>0</v>
      </c>
      <c r="G9" s="27">
        <f>G10</f>
        <v>0</v>
      </c>
    </row>
    <row r="10" spans="1:7" ht="12.75" x14ac:dyDescent="0.2">
      <c r="A10" s="13"/>
      <c r="B10" s="13">
        <v>31</v>
      </c>
      <c r="C10" s="14"/>
      <c r="D10" s="14"/>
      <c r="E10" s="15" t="s">
        <v>34</v>
      </c>
      <c r="F10" s="16">
        <f>SUM(F11:F12)</f>
        <v>0</v>
      </c>
      <c r="G10" s="91">
        <f>G11+G12</f>
        <v>0</v>
      </c>
    </row>
    <row r="11" spans="1:7" ht="12.75" x14ac:dyDescent="0.2">
      <c r="A11" s="17"/>
      <c r="B11" s="17"/>
      <c r="C11" s="17">
        <v>311</v>
      </c>
      <c r="D11" s="18"/>
      <c r="E11" s="19" t="s">
        <v>326</v>
      </c>
      <c r="F11" s="298"/>
      <c r="G11" s="92">
        <f>IFERROR(F11/$F$30*100,"0.00")</f>
        <v>0</v>
      </c>
    </row>
    <row r="12" spans="1:7" ht="12.75" x14ac:dyDescent="0.2">
      <c r="A12" s="17"/>
      <c r="B12" s="17"/>
      <c r="C12" s="17">
        <v>312</v>
      </c>
      <c r="D12" s="18"/>
      <c r="E12" s="19" t="s">
        <v>327</v>
      </c>
      <c r="F12" s="298"/>
      <c r="G12" s="92">
        <f>IFERROR(F12/$F$30*100,"0.00")</f>
        <v>0</v>
      </c>
    </row>
    <row r="13" spans="1:7" ht="12.75" x14ac:dyDescent="0.2">
      <c r="A13" s="28">
        <v>4</v>
      </c>
      <c r="B13" s="29"/>
      <c r="C13" s="29"/>
      <c r="D13" s="29"/>
      <c r="E13" s="30" t="s">
        <v>328</v>
      </c>
      <c r="F13" s="31">
        <f>+F14+F19</f>
        <v>542356109</v>
      </c>
      <c r="G13" s="31">
        <f>G14+G19</f>
        <v>47.273673372631251</v>
      </c>
    </row>
    <row r="14" spans="1:7" ht="12.75" x14ac:dyDescent="0.2">
      <c r="A14" s="13"/>
      <c r="B14" s="13">
        <v>41</v>
      </c>
      <c r="C14" s="13"/>
      <c r="D14" s="14"/>
      <c r="E14" s="15" t="s">
        <v>329</v>
      </c>
      <c r="F14" s="20">
        <f>SUM(F16:F18)</f>
        <v>542356109</v>
      </c>
      <c r="G14" s="93">
        <f>SUM(G15:G18)</f>
        <v>47.273673372631251</v>
      </c>
    </row>
    <row r="15" spans="1:7" ht="12.75" x14ac:dyDescent="0.2">
      <c r="A15" s="17"/>
      <c r="B15" s="17"/>
      <c r="C15" s="17">
        <v>411</v>
      </c>
      <c r="D15" s="18"/>
      <c r="E15" s="19" t="s">
        <v>459</v>
      </c>
      <c r="F15" s="298">
        <v>0</v>
      </c>
      <c r="G15" s="92">
        <f>IFERROR(F18/$F$30*100,"0.00")</f>
        <v>47.273673372631251</v>
      </c>
    </row>
    <row r="16" spans="1:7" ht="12.75" x14ac:dyDescent="0.2">
      <c r="A16" s="17"/>
      <c r="B16" s="17"/>
      <c r="C16" s="17">
        <v>412</v>
      </c>
      <c r="D16" s="18"/>
      <c r="E16" s="19" t="s">
        <v>330</v>
      </c>
      <c r="F16" s="298">
        <v>0</v>
      </c>
      <c r="G16" s="92">
        <f>IFERROR(F16/$F$30*100,"0.00")</f>
        <v>0</v>
      </c>
    </row>
    <row r="17" spans="1:7" ht="12.75" x14ac:dyDescent="0.2">
      <c r="A17" s="17"/>
      <c r="B17" s="17"/>
      <c r="C17" s="17">
        <v>413</v>
      </c>
      <c r="D17" s="18"/>
      <c r="E17" s="19" t="s">
        <v>460</v>
      </c>
      <c r="F17" s="298">
        <v>0</v>
      </c>
      <c r="G17" s="92">
        <f>IFERROR(F17/$F$30*100,"0.00")</f>
        <v>0</v>
      </c>
    </row>
    <row r="18" spans="1:7" ht="12.75" x14ac:dyDescent="0.2">
      <c r="A18" s="17"/>
      <c r="B18" s="17"/>
      <c r="C18" s="17">
        <v>414</v>
      </c>
      <c r="D18" s="18"/>
      <c r="E18" s="12" t="s">
        <v>59</v>
      </c>
      <c r="F18" s="298">
        <v>542356109</v>
      </c>
      <c r="G18" s="92" t="str">
        <f>IFERROR(#REF!/$F$30*100,"0.00")</f>
        <v>0.00</v>
      </c>
    </row>
    <row r="19" spans="1:7" ht="12.75" x14ac:dyDescent="0.2">
      <c r="A19" s="13"/>
      <c r="B19" s="13">
        <v>42</v>
      </c>
      <c r="C19" s="13"/>
      <c r="D19" s="14"/>
      <c r="E19" s="15" t="s">
        <v>331</v>
      </c>
      <c r="F19" s="20">
        <f>SUM(F20:F21)</f>
        <v>0</v>
      </c>
      <c r="G19" s="93">
        <f>G20+G21</f>
        <v>0</v>
      </c>
    </row>
    <row r="20" spans="1:7" ht="12.75" x14ac:dyDescent="0.2">
      <c r="A20" s="17"/>
      <c r="B20" s="17"/>
      <c r="C20" s="17">
        <v>421</v>
      </c>
      <c r="D20" s="18"/>
      <c r="E20" s="19" t="s">
        <v>461</v>
      </c>
      <c r="F20" s="298">
        <v>0</v>
      </c>
      <c r="G20" s="92">
        <f>IFERROR(F20/$F$30*100,"0.00")</f>
        <v>0</v>
      </c>
    </row>
    <row r="21" spans="1:7" ht="12.75" x14ac:dyDescent="0.2">
      <c r="A21" s="17"/>
      <c r="B21" s="17"/>
      <c r="C21" s="17">
        <v>422</v>
      </c>
      <c r="D21" s="18"/>
      <c r="E21" s="19" t="s">
        <v>462</v>
      </c>
      <c r="F21" s="298">
        <v>0</v>
      </c>
      <c r="G21" s="92">
        <f>IFERROR(F21/$F$30*100,"0.00")</f>
        <v>0</v>
      </c>
    </row>
    <row r="22" spans="1:7" ht="12.75" x14ac:dyDescent="0.2">
      <c r="A22" s="28">
        <v>5</v>
      </c>
      <c r="B22" s="29"/>
      <c r="C22" s="29"/>
      <c r="D22" s="29"/>
      <c r="E22" s="30" t="s">
        <v>332</v>
      </c>
      <c r="F22" s="31">
        <f>+F23</f>
        <v>604912699</v>
      </c>
      <c r="G22" s="31">
        <f>G23</f>
        <v>52.726326627368742</v>
      </c>
    </row>
    <row r="23" spans="1:7" ht="12.75" x14ac:dyDescent="0.2">
      <c r="A23" s="13"/>
      <c r="B23" s="13">
        <v>52</v>
      </c>
      <c r="C23" s="13"/>
      <c r="D23" s="14"/>
      <c r="E23" s="15" t="s">
        <v>35</v>
      </c>
      <c r="F23" s="20">
        <f>SUM(F24:F29)</f>
        <v>604912699</v>
      </c>
      <c r="G23" s="93">
        <f>SUM(G24:G29)</f>
        <v>52.726326627368742</v>
      </c>
    </row>
    <row r="24" spans="1:7" ht="24" x14ac:dyDescent="0.2">
      <c r="A24" s="18"/>
      <c r="B24" s="17"/>
      <c r="C24" s="17">
        <v>521</v>
      </c>
      <c r="D24" s="18"/>
      <c r="E24" s="19" t="s">
        <v>333</v>
      </c>
      <c r="F24" s="616">
        <v>306000000</v>
      </c>
      <c r="G24" s="92">
        <f t="shared" ref="G24:G29" si="0">IFERROR(F24/$F$30*100,"0.00")</f>
        <v>26.672040402932318</v>
      </c>
    </row>
    <row r="25" spans="1:7" ht="24" x14ac:dyDescent="0.2">
      <c r="A25" s="18"/>
      <c r="B25" s="18"/>
      <c r="C25" s="17">
        <v>522</v>
      </c>
      <c r="D25" s="18"/>
      <c r="E25" s="19" t="s">
        <v>334</v>
      </c>
      <c r="F25" s="616">
        <v>98000000</v>
      </c>
      <c r="G25" s="92">
        <f t="shared" si="0"/>
        <v>8.5420260113966258</v>
      </c>
    </row>
    <row r="26" spans="1:7" ht="24" x14ac:dyDescent="0.2">
      <c r="A26" s="18"/>
      <c r="B26" s="18"/>
      <c r="C26" s="17">
        <v>523</v>
      </c>
      <c r="D26" s="18"/>
      <c r="E26" s="19" t="s">
        <v>335</v>
      </c>
      <c r="F26" s="616">
        <v>175000000</v>
      </c>
      <c r="G26" s="92">
        <f t="shared" si="0"/>
        <v>15.253617877493971</v>
      </c>
    </row>
    <row r="27" spans="1:7" ht="12.75" x14ac:dyDescent="0.2">
      <c r="A27" s="18"/>
      <c r="B27" s="18"/>
      <c r="C27" s="17">
        <v>524</v>
      </c>
      <c r="D27" s="18"/>
      <c r="E27" s="19" t="s">
        <v>336</v>
      </c>
      <c r="F27" s="616">
        <v>0</v>
      </c>
      <c r="G27" s="92">
        <f t="shared" si="0"/>
        <v>0</v>
      </c>
    </row>
    <row r="28" spans="1:7" ht="12.75" x14ac:dyDescent="0.2">
      <c r="A28" s="18"/>
      <c r="B28" s="18"/>
      <c r="C28" s="17">
        <v>525</v>
      </c>
      <c r="D28" s="18"/>
      <c r="E28" s="19" t="s">
        <v>337</v>
      </c>
      <c r="F28" s="298"/>
      <c r="G28" s="92">
        <f t="shared" si="0"/>
        <v>0</v>
      </c>
    </row>
    <row r="29" spans="1:7" ht="12.75" x14ac:dyDescent="0.2">
      <c r="A29" s="21"/>
      <c r="B29" s="21"/>
      <c r="C29" s="22">
        <v>526</v>
      </c>
      <c r="D29" s="21"/>
      <c r="E29" s="23" t="s">
        <v>338</v>
      </c>
      <c r="F29" s="616">
        <v>25912699</v>
      </c>
      <c r="G29" s="94">
        <f t="shared" si="0"/>
        <v>2.2586423355458294</v>
      </c>
    </row>
    <row r="30" spans="1:7" ht="12.75" x14ac:dyDescent="0.2">
      <c r="A30" s="32"/>
      <c r="B30" s="32"/>
      <c r="C30" s="32"/>
      <c r="D30" s="32"/>
      <c r="E30" s="33" t="s">
        <v>339</v>
      </c>
      <c r="F30" s="34">
        <f>+F22+F13+F9</f>
        <v>1147268808</v>
      </c>
      <c r="G30" s="34">
        <f>+G22+G13+G9</f>
        <v>100</v>
      </c>
    </row>
    <row r="31" spans="1:7" s="115" customFormat="1" x14ac:dyDescent="0.25">
      <c r="A31" s="120"/>
      <c r="B31" s="120"/>
      <c r="C31" s="120"/>
      <c r="D31" s="120"/>
      <c r="E31" s="120"/>
      <c r="F31" s="120"/>
      <c r="G31" s="120"/>
    </row>
    <row r="32" spans="1:7" s="115" customFormat="1" x14ac:dyDescent="0.25">
      <c r="A32" s="120"/>
      <c r="B32" s="120"/>
      <c r="C32" s="120"/>
      <c r="D32" s="120"/>
      <c r="E32" s="120"/>
      <c r="F32" s="120"/>
      <c r="G32" s="120"/>
    </row>
    <row r="33" spans="1:7" s="115" customFormat="1" x14ac:dyDescent="0.25">
      <c r="A33" s="120"/>
      <c r="B33" s="120"/>
      <c r="C33" s="120"/>
      <c r="D33" s="120"/>
      <c r="E33" s="120"/>
      <c r="F33" s="120"/>
      <c r="G33" s="120"/>
    </row>
    <row r="34" spans="1:7" s="115" customFormat="1" x14ac:dyDescent="0.25">
      <c r="A34" s="120"/>
      <c r="B34" s="120"/>
      <c r="C34" s="120"/>
      <c r="D34" s="120"/>
      <c r="E34" s="120"/>
      <c r="F34" s="120"/>
      <c r="G34" s="120"/>
    </row>
    <row r="35" spans="1:7" s="115" customFormat="1" x14ac:dyDescent="0.25">
      <c r="A35" s="120"/>
      <c r="B35" s="120"/>
      <c r="C35" s="120"/>
      <c r="D35" s="120"/>
      <c r="E35" s="120"/>
      <c r="F35" s="120"/>
      <c r="G35" s="120"/>
    </row>
    <row r="36" spans="1:7" s="115" customFormat="1" x14ac:dyDescent="0.25">
      <c r="A36" s="120"/>
      <c r="B36" s="120"/>
      <c r="C36" s="120"/>
      <c r="D36" s="120"/>
      <c r="E36" s="120"/>
      <c r="F36" s="120"/>
      <c r="G36" s="120"/>
    </row>
    <row r="37" spans="1:7" s="115" customFormat="1" x14ac:dyDescent="0.25">
      <c r="A37" s="120"/>
      <c r="B37" s="120"/>
      <c r="C37" s="120"/>
      <c r="D37" s="120"/>
      <c r="E37" s="120"/>
      <c r="F37" s="120"/>
      <c r="G37" s="120"/>
    </row>
    <row r="38" spans="1:7" s="115" customFormat="1" x14ac:dyDescent="0.25">
      <c r="A38" s="120"/>
      <c r="B38" s="120"/>
      <c r="C38" s="120"/>
      <c r="D38" s="120"/>
      <c r="E38" s="120"/>
      <c r="F38" s="120"/>
      <c r="G38" s="120"/>
    </row>
    <row r="39" spans="1:7" s="115" customFormat="1" x14ac:dyDescent="0.25">
      <c r="A39" s="121"/>
      <c r="B39" s="121"/>
      <c r="C39" s="121"/>
      <c r="D39" s="121"/>
      <c r="E39" s="121"/>
      <c r="F39" s="121"/>
      <c r="G39" s="121"/>
    </row>
    <row r="40" spans="1:7" s="115" customFormat="1" x14ac:dyDescent="0.25">
      <c r="A40" s="121"/>
      <c r="B40" s="121"/>
      <c r="C40" s="121"/>
      <c r="D40" s="121"/>
      <c r="E40" s="121"/>
      <c r="F40" s="121"/>
      <c r="G40" s="121"/>
    </row>
    <row r="41" spans="1:7" s="115" customFormat="1" x14ac:dyDescent="0.25">
      <c r="A41" s="121"/>
      <c r="B41" s="121"/>
      <c r="C41" s="121"/>
      <c r="D41" s="121"/>
      <c r="E41" s="121"/>
      <c r="F41" s="121"/>
      <c r="G41" s="121"/>
    </row>
    <row r="42" spans="1:7" s="115" customFormat="1" x14ac:dyDescent="0.25">
      <c r="A42" s="121"/>
      <c r="B42" s="121"/>
      <c r="C42" s="121"/>
      <c r="D42" s="121"/>
      <c r="E42" s="121"/>
      <c r="F42" s="121"/>
      <c r="G42" s="121"/>
    </row>
    <row r="43" spans="1:7" s="115" customFormat="1" x14ac:dyDescent="0.25">
      <c r="A43" s="121"/>
      <c r="B43" s="121"/>
      <c r="C43" s="121"/>
      <c r="D43" s="121"/>
      <c r="E43" s="121"/>
      <c r="F43" s="121"/>
      <c r="G43" s="121"/>
    </row>
    <row r="44" spans="1:7" s="115" customFormat="1" x14ac:dyDescent="0.25">
      <c r="A44" s="121"/>
      <c r="B44" s="121"/>
      <c r="C44" s="121"/>
      <c r="D44" s="121"/>
      <c r="E44" s="121"/>
      <c r="F44" s="121"/>
      <c r="G44" s="121"/>
    </row>
    <row r="45" spans="1:7" s="115" customFormat="1" x14ac:dyDescent="0.25">
      <c r="A45" s="121"/>
      <c r="B45" s="121"/>
      <c r="C45" s="121"/>
      <c r="D45" s="121"/>
      <c r="E45" s="121"/>
      <c r="F45" s="121"/>
      <c r="G45" s="121"/>
    </row>
    <row r="46" spans="1:7" s="115" customFormat="1" x14ac:dyDescent="0.25">
      <c r="A46" s="121"/>
      <c r="B46" s="121"/>
      <c r="C46" s="121"/>
      <c r="D46" s="121"/>
      <c r="E46" s="121"/>
      <c r="F46" s="121"/>
      <c r="G46" s="121"/>
    </row>
    <row r="47" spans="1:7" s="115" customFormat="1" x14ac:dyDescent="0.25">
      <c r="A47" s="121"/>
      <c r="B47" s="121"/>
      <c r="C47" s="121"/>
      <c r="D47" s="121"/>
      <c r="E47" s="121"/>
      <c r="F47" s="121"/>
      <c r="G47" s="121"/>
    </row>
    <row r="48" spans="1:7" s="115" customFormat="1" x14ac:dyDescent="0.25">
      <c r="A48" s="121"/>
      <c r="B48" s="121"/>
      <c r="C48" s="121"/>
      <c r="D48" s="121"/>
      <c r="E48" s="121"/>
      <c r="F48" s="121"/>
      <c r="G48" s="121"/>
    </row>
    <row r="49" spans="1:7" s="115" customFormat="1" x14ac:dyDescent="0.25">
      <c r="A49" s="121"/>
      <c r="B49" s="121"/>
      <c r="C49" s="121"/>
      <c r="D49" s="121"/>
      <c r="E49" s="121"/>
      <c r="F49" s="121"/>
      <c r="G49" s="121"/>
    </row>
    <row r="50" spans="1:7" s="115" customFormat="1" x14ac:dyDescent="0.25">
      <c r="A50" s="121"/>
      <c r="B50" s="121"/>
      <c r="C50" s="121"/>
      <c r="D50" s="121"/>
      <c r="E50" s="121"/>
      <c r="F50" s="121"/>
      <c r="G50" s="121"/>
    </row>
    <row r="51" spans="1:7" s="115" customFormat="1" x14ac:dyDescent="0.25">
      <c r="A51" s="121"/>
      <c r="B51" s="121"/>
      <c r="C51" s="121"/>
      <c r="D51" s="121"/>
      <c r="E51" s="121"/>
      <c r="F51" s="121"/>
      <c r="G51" s="121"/>
    </row>
    <row r="52" spans="1:7" s="115" customFormat="1" x14ac:dyDescent="0.25">
      <c r="A52" s="121"/>
      <c r="B52" s="121"/>
      <c r="C52" s="121"/>
      <c r="D52" s="121"/>
      <c r="E52" s="121"/>
      <c r="F52" s="121"/>
      <c r="G52" s="121"/>
    </row>
    <row r="53" spans="1:7" s="115" customFormat="1" x14ac:dyDescent="0.25">
      <c r="A53" s="121"/>
      <c r="B53" s="121"/>
      <c r="C53" s="121"/>
      <c r="D53" s="121"/>
      <c r="E53" s="121"/>
      <c r="F53" s="121"/>
      <c r="G53" s="121"/>
    </row>
    <row r="54" spans="1:7" s="115" customFormat="1" x14ac:dyDescent="0.25">
      <c r="A54" s="121"/>
      <c r="B54" s="121"/>
      <c r="C54" s="121"/>
      <c r="D54" s="121"/>
      <c r="E54" s="121"/>
      <c r="F54" s="121"/>
      <c r="G54" s="121"/>
    </row>
    <row r="55" spans="1:7" s="115" customFormat="1" x14ac:dyDescent="0.25">
      <c r="A55" s="121"/>
      <c r="B55" s="121"/>
      <c r="C55" s="121"/>
      <c r="D55" s="121"/>
      <c r="E55" s="121"/>
      <c r="F55" s="121"/>
      <c r="G55" s="121"/>
    </row>
    <row r="56" spans="1:7" s="115" customFormat="1" x14ac:dyDescent="0.25">
      <c r="A56" s="121"/>
      <c r="B56" s="121"/>
      <c r="C56" s="121"/>
      <c r="D56" s="121"/>
      <c r="E56" s="121"/>
      <c r="F56" s="121"/>
      <c r="G56" s="121"/>
    </row>
    <row r="57" spans="1:7" s="115" customFormat="1" x14ac:dyDescent="0.25">
      <c r="A57" s="121"/>
      <c r="B57" s="121"/>
      <c r="C57" s="121"/>
      <c r="D57" s="121"/>
      <c r="E57" s="121"/>
      <c r="F57" s="121"/>
      <c r="G57" s="121"/>
    </row>
    <row r="58" spans="1:7" s="115" customFormat="1" x14ac:dyDescent="0.25">
      <c r="A58" s="121"/>
      <c r="B58" s="121"/>
      <c r="C58" s="121"/>
      <c r="D58" s="121"/>
      <c r="E58" s="121"/>
      <c r="F58" s="121"/>
      <c r="G58" s="121"/>
    </row>
    <row r="59" spans="1:7" s="115" customFormat="1" x14ac:dyDescent="0.25">
      <c r="A59" s="121"/>
      <c r="B59" s="121"/>
      <c r="C59" s="121"/>
      <c r="D59" s="121"/>
      <c r="E59" s="121"/>
      <c r="F59" s="121"/>
      <c r="G59" s="121"/>
    </row>
    <row r="60" spans="1:7" s="115" customFormat="1" x14ac:dyDescent="0.25">
      <c r="A60" s="121"/>
      <c r="B60" s="121"/>
      <c r="C60" s="121"/>
      <c r="D60" s="121"/>
      <c r="E60" s="121"/>
      <c r="F60" s="121"/>
      <c r="G60" s="121"/>
    </row>
    <row r="61" spans="1:7" s="115" customFormat="1" x14ac:dyDescent="0.25">
      <c r="A61" s="121"/>
      <c r="B61" s="121"/>
      <c r="C61" s="121"/>
      <c r="D61" s="121"/>
      <c r="E61" s="121"/>
      <c r="F61" s="121"/>
      <c r="G61" s="121"/>
    </row>
    <row r="62" spans="1:7" s="115" customFormat="1" x14ac:dyDescent="0.25">
      <c r="A62" s="121"/>
      <c r="B62" s="121"/>
      <c r="C62" s="121"/>
      <c r="D62" s="121"/>
      <c r="E62" s="121"/>
      <c r="F62" s="121"/>
      <c r="G62" s="121"/>
    </row>
    <row r="63" spans="1:7" s="115" customFormat="1" x14ac:dyDescent="0.25">
      <c r="A63" s="121"/>
      <c r="B63" s="121"/>
      <c r="C63" s="121"/>
      <c r="D63" s="121"/>
      <c r="E63" s="121"/>
      <c r="F63" s="121"/>
      <c r="G63" s="121"/>
    </row>
    <row r="64" spans="1:7" s="115" customFormat="1" x14ac:dyDescent="0.25">
      <c r="A64" s="121"/>
      <c r="B64" s="121"/>
      <c r="C64" s="121"/>
      <c r="D64" s="121"/>
      <c r="E64" s="121"/>
      <c r="F64" s="121"/>
      <c r="G64" s="121"/>
    </row>
    <row r="65" spans="1:7" s="115" customFormat="1" x14ac:dyDescent="0.25">
      <c r="A65" s="121"/>
      <c r="B65" s="121"/>
      <c r="C65" s="121"/>
      <c r="D65" s="121"/>
      <c r="E65" s="121"/>
      <c r="F65" s="121"/>
      <c r="G65" s="121"/>
    </row>
    <row r="66" spans="1:7" s="115" customFormat="1" x14ac:dyDescent="0.25">
      <c r="A66" s="121"/>
      <c r="B66" s="121"/>
      <c r="C66" s="121"/>
      <c r="D66" s="121"/>
      <c r="E66" s="121"/>
      <c r="F66" s="121"/>
      <c r="G66" s="121"/>
    </row>
    <row r="67" spans="1:7" s="115" customFormat="1" x14ac:dyDescent="0.25">
      <c r="A67" s="121"/>
      <c r="B67" s="121"/>
      <c r="C67" s="121"/>
      <c r="D67" s="121"/>
      <c r="E67" s="121"/>
      <c r="F67" s="121"/>
      <c r="G67" s="121"/>
    </row>
    <row r="68" spans="1:7" s="115" customFormat="1" x14ac:dyDescent="0.25">
      <c r="A68" s="121"/>
      <c r="B68" s="121"/>
      <c r="C68" s="121"/>
      <c r="D68" s="121"/>
      <c r="E68" s="121"/>
      <c r="F68" s="121"/>
      <c r="G68" s="121"/>
    </row>
    <row r="69" spans="1:7" s="115" customFormat="1" x14ac:dyDescent="0.25">
      <c r="A69" s="121"/>
      <c r="B69" s="121"/>
      <c r="C69" s="121"/>
      <c r="D69" s="121"/>
      <c r="E69" s="121"/>
      <c r="F69" s="121"/>
      <c r="G69" s="121"/>
    </row>
    <row r="70" spans="1:7" s="115" customFormat="1" x14ac:dyDescent="0.25">
      <c r="A70" s="121"/>
      <c r="B70" s="121"/>
      <c r="C70" s="121"/>
      <c r="D70" s="121"/>
      <c r="E70" s="121"/>
      <c r="F70" s="121"/>
      <c r="G70" s="121"/>
    </row>
    <row r="71" spans="1:7" s="115" customFormat="1" x14ac:dyDescent="0.25">
      <c r="A71" s="121"/>
      <c r="B71" s="121"/>
      <c r="C71" s="121"/>
      <c r="D71" s="121"/>
      <c r="E71" s="121"/>
      <c r="F71" s="121"/>
      <c r="G71" s="121"/>
    </row>
    <row r="72" spans="1:7" s="115" customFormat="1" x14ac:dyDescent="0.25">
      <c r="A72" s="121"/>
      <c r="B72" s="121"/>
      <c r="C72" s="121"/>
      <c r="D72" s="121"/>
      <c r="E72" s="121"/>
      <c r="F72" s="121"/>
      <c r="G72" s="121"/>
    </row>
    <row r="73" spans="1:7" s="115" customFormat="1" x14ac:dyDescent="0.25">
      <c r="A73" s="121"/>
      <c r="B73" s="121"/>
      <c r="C73" s="121"/>
      <c r="D73" s="121"/>
      <c r="E73" s="121"/>
      <c r="F73" s="121"/>
      <c r="G73" s="121"/>
    </row>
    <row r="74" spans="1:7" s="115" customFormat="1" x14ac:dyDescent="0.25">
      <c r="A74" s="121"/>
      <c r="B74" s="121"/>
      <c r="C74" s="121"/>
      <c r="D74" s="121"/>
      <c r="E74" s="121"/>
      <c r="F74" s="121"/>
      <c r="G74" s="121"/>
    </row>
    <row r="75" spans="1:7" s="115" customFormat="1" x14ac:dyDescent="0.25">
      <c r="A75" s="121"/>
      <c r="B75" s="121"/>
      <c r="C75" s="121"/>
      <c r="D75" s="121"/>
      <c r="E75" s="121"/>
      <c r="F75" s="121"/>
      <c r="G75" s="121"/>
    </row>
    <row r="76" spans="1:7" s="115" customFormat="1" x14ac:dyDescent="0.25">
      <c r="A76" s="121"/>
      <c r="B76" s="121"/>
      <c r="C76" s="121"/>
      <c r="D76" s="121"/>
      <c r="E76" s="121"/>
      <c r="F76" s="121"/>
      <c r="G76" s="121"/>
    </row>
    <row r="77" spans="1:7" s="115" customFormat="1" x14ac:dyDescent="0.25">
      <c r="A77" s="121"/>
      <c r="B77" s="121"/>
      <c r="C77" s="121"/>
      <c r="D77" s="121"/>
      <c r="E77" s="121"/>
      <c r="F77" s="121"/>
      <c r="G77" s="121"/>
    </row>
    <row r="78" spans="1:7" s="115" customFormat="1" x14ac:dyDescent="0.25">
      <c r="A78" s="121"/>
      <c r="B78" s="121"/>
      <c r="C78" s="121"/>
      <c r="D78" s="121"/>
      <c r="E78" s="121"/>
      <c r="F78" s="121"/>
      <c r="G78" s="121"/>
    </row>
    <row r="79" spans="1:7" s="115" customFormat="1" x14ac:dyDescent="0.25">
      <c r="A79" s="121"/>
      <c r="B79" s="121"/>
      <c r="C79" s="121"/>
      <c r="D79" s="121"/>
      <c r="E79" s="121"/>
      <c r="F79" s="121"/>
      <c r="G79" s="121"/>
    </row>
    <row r="80" spans="1:7" s="115" customFormat="1" x14ac:dyDescent="0.25">
      <c r="A80" s="121"/>
      <c r="B80" s="121"/>
      <c r="C80" s="121"/>
      <c r="D80" s="121"/>
      <c r="E80" s="121"/>
      <c r="F80" s="121"/>
      <c r="G80" s="121"/>
    </row>
    <row r="81" spans="1:7" s="115" customFormat="1" x14ac:dyDescent="0.25">
      <c r="A81" s="121"/>
      <c r="B81" s="121"/>
      <c r="C81" s="121"/>
      <c r="D81" s="121"/>
      <c r="E81" s="121"/>
      <c r="F81" s="121"/>
      <c r="G81" s="121"/>
    </row>
    <row r="82" spans="1:7" s="115" customFormat="1" x14ac:dyDescent="0.25">
      <c r="A82" s="121"/>
      <c r="B82" s="121"/>
      <c r="C82" s="121"/>
      <c r="D82" s="121"/>
      <c r="E82" s="121"/>
      <c r="F82" s="121"/>
      <c r="G82" s="121"/>
    </row>
    <row r="83" spans="1:7" s="115" customFormat="1" x14ac:dyDescent="0.25">
      <c r="A83" s="121"/>
      <c r="B83" s="121"/>
      <c r="C83" s="121"/>
      <c r="D83" s="121"/>
      <c r="E83" s="121"/>
      <c r="F83" s="121"/>
      <c r="G83" s="121"/>
    </row>
    <row r="84" spans="1:7" s="115" customFormat="1" x14ac:dyDescent="0.25">
      <c r="A84" s="121"/>
      <c r="B84" s="121"/>
      <c r="C84" s="121"/>
      <c r="D84" s="121"/>
      <c r="E84" s="121"/>
      <c r="F84" s="121"/>
      <c r="G84" s="121"/>
    </row>
    <row r="85" spans="1:7" s="115" customFormat="1" x14ac:dyDescent="0.25">
      <c r="A85" s="121"/>
      <c r="B85" s="121"/>
      <c r="C85" s="121"/>
      <c r="D85" s="121"/>
      <c r="E85" s="121"/>
      <c r="F85" s="121"/>
      <c r="G85" s="121"/>
    </row>
    <row r="86" spans="1:7" s="115" customFormat="1" x14ac:dyDescent="0.25">
      <c r="A86" s="121"/>
      <c r="B86" s="121"/>
      <c r="C86" s="121"/>
      <c r="D86" s="121"/>
      <c r="E86" s="121"/>
      <c r="F86" s="121"/>
      <c r="G86" s="121"/>
    </row>
    <row r="87" spans="1:7" s="115" customFormat="1" x14ac:dyDescent="0.25">
      <c r="A87" s="121"/>
      <c r="B87" s="121"/>
      <c r="C87" s="121"/>
      <c r="D87" s="121"/>
      <c r="E87" s="121"/>
      <c r="F87" s="121"/>
      <c r="G87" s="121"/>
    </row>
    <row r="88" spans="1:7" s="115" customFormat="1" x14ac:dyDescent="0.25">
      <c r="A88" s="121"/>
      <c r="B88" s="121"/>
      <c r="C88" s="121"/>
      <c r="D88" s="121"/>
      <c r="E88" s="121"/>
      <c r="F88" s="121"/>
      <c r="G88" s="121"/>
    </row>
    <row r="89" spans="1:7" s="115" customFormat="1" x14ac:dyDescent="0.25">
      <c r="A89" s="121"/>
      <c r="B89" s="121"/>
      <c r="C89" s="121"/>
      <c r="D89" s="121"/>
      <c r="E89" s="121"/>
      <c r="F89" s="121"/>
      <c r="G89" s="121"/>
    </row>
    <row r="90" spans="1:7" s="115" customFormat="1" x14ac:dyDescent="0.25">
      <c r="A90" s="121"/>
      <c r="B90" s="121"/>
      <c r="C90" s="121"/>
      <c r="D90" s="121"/>
      <c r="E90" s="121"/>
      <c r="F90" s="121"/>
      <c r="G90" s="121"/>
    </row>
    <row r="91" spans="1:7" s="115" customFormat="1" x14ac:dyDescent="0.25">
      <c r="A91" s="121"/>
      <c r="B91" s="121"/>
      <c r="C91" s="121"/>
      <c r="D91" s="121"/>
      <c r="E91" s="121"/>
      <c r="F91" s="121"/>
      <c r="G91" s="121"/>
    </row>
    <row r="92" spans="1:7" s="115" customFormat="1" x14ac:dyDescent="0.25">
      <c r="A92" s="121"/>
      <c r="B92" s="121"/>
      <c r="C92" s="121"/>
      <c r="D92" s="121"/>
      <c r="E92" s="121"/>
      <c r="F92" s="121"/>
      <c r="G92" s="121"/>
    </row>
    <row r="93" spans="1:7" s="115" customFormat="1" x14ac:dyDescent="0.25">
      <c r="A93" s="121"/>
      <c r="B93" s="121"/>
      <c r="C93" s="121"/>
      <c r="D93" s="121"/>
      <c r="E93" s="121"/>
      <c r="F93" s="121"/>
      <c r="G93" s="121"/>
    </row>
    <row r="94" spans="1:7" s="115" customFormat="1" x14ac:dyDescent="0.25">
      <c r="A94" s="121"/>
      <c r="B94" s="121"/>
      <c r="C94" s="121"/>
      <c r="D94" s="121"/>
      <c r="E94" s="121"/>
      <c r="F94" s="121"/>
      <c r="G94" s="121"/>
    </row>
    <row r="95" spans="1:7" s="115" customFormat="1" x14ac:dyDescent="0.25">
      <c r="A95" s="121"/>
      <c r="B95" s="121"/>
      <c r="C95" s="121"/>
      <c r="D95" s="121"/>
      <c r="E95" s="121"/>
      <c r="F95" s="121"/>
      <c r="G95" s="121"/>
    </row>
    <row r="96" spans="1:7" s="115" customFormat="1" x14ac:dyDescent="0.25">
      <c r="A96" s="121"/>
      <c r="B96" s="121"/>
      <c r="C96" s="121"/>
      <c r="D96" s="121"/>
      <c r="E96" s="121"/>
      <c r="F96" s="121"/>
      <c r="G96" s="121"/>
    </row>
    <row r="97" spans="1:7" s="115" customFormat="1" x14ac:dyDescent="0.25">
      <c r="A97" s="121"/>
      <c r="B97" s="121"/>
      <c r="C97" s="121"/>
      <c r="D97" s="121"/>
      <c r="E97" s="121"/>
      <c r="F97" s="121"/>
      <c r="G97" s="121"/>
    </row>
    <row r="98" spans="1:7" s="115" customFormat="1" x14ac:dyDescent="0.25">
      <c r="A98" s="121"/>
      <c r="B98" s="121"/>
      <c r="C98" s="121"/>
      <c r="D98" s="121"/>
      <c r="E98" s="121"/>
      <c r="F98" s="121"/>
      <c r="G98" s="121"/>
    </row>
    <row r="99" spans="1:7" s="115" customFormat="1" x14ac:dyDescent="0.25">
      <c r="A99" s="121"/>
      <c r="B99" s="121"/>
      <c r="C99" s="121"/>
      <c r="D99" s="121"/>
      <c r="E99" s="121"/>
      <c r="F99" s="121"/>
      <c r="G99" s="121"/>
    </row>
    <row r="100" spans="1:7" s="115" customFormat="1" x14ac:dyDescent="0.25">
      <c r="A100" s="121"/>
      <c r="B100" s="121"/>
      <c r="C100" s="121"/>
      <c r="D100" s="121"/>
      <c r="E100" s="121"/>
      <c r="F100" s="121"/>
      <c r="G100" s="121"/>
    </row>
    <row r="101" spans="1:7" s="115" customFormat="1" x14ac:dyDescent="0.25">
      <c r="A101" s="121"/>
      <c r="B101" s="121"/>
      <c r="C101" s="121"/>
      <c r="D101" s="121"/>
      <c r="E101" s="121"/>
      <c r="F101" s="121"/>
      <c r="G101" s="121"/>
    </row>
    <row r="102" spans="1:7" s="115" customFormat="1" x14ac:dyDescent="0.25">
      <c r="A102" s="121"/>
      <c r="B102" s="121"/>
      <c r="C102" s="121"/>
      <c r="D102" s="121"/>
      <c r="E102" s="121"/>
      <c r="F102" s="121"/>
      <c r="G102" s="121"/>
    </row>
    <row r="103" spans="1:7" s="115" customFormat="1" x14ac:dyDescent="0.25">
      <c r="A103" s="121"/>
      <c r="B103" s="121"/>
      <c r="C103" s="121"/>
      <c r="D103" s="121"/>
      <c r="E103" s="121"/>
      <c r="F103" s="121"/>
      <c r="G103" s="121"/>
    </row>
    <row r="104" spans="1:7" s="115" customFormat="1" x14ac:dyDescent="0.25">
      <c r="A104" s="121"/>
      <c r="B104" s="121"/>
      <c r="C104" s="121"/>
      <c r="D104" s="121"/>
      <c r="E104" s="121"/>
      <c r="F104" s="121"/>
      <c r="G104" s="121"/>
    </row>
    <row r="105" spans="1:7" s="115" customFormat="1" x14ac:dyDescent="0.25">
      <c r="A105" s="121"/>
      <c r="B105" s="121"/>
      <c r="C105" s="121"/>
      <c r="D105" s="121"/>
      <c r="E105" s="121"/>
      <c r="F105" s="121"/>
      <c r="G105" s="121"/>
    </row>
    <row r="106" spans="1:7" s="115" customFormat="1" x14ac:dyDescent="0.25">
      <c r="A106" s="121"/>
      <c r="B106" s="121"/>
      <c r="C106" s="121"/>
      <c r="D106" s="121"/>
      <c r="E106" s="121"/>
      <c r="F106" s="121"/>
      <c r="G106" s="121"/>
    </row>
    <row r="107" spans="1:7" s="115" customFormat="1" x14ac:dyDescent="0.25">
      <c r="A107" s="121"/>
      <c r="B107" s="121"/>
      <c r="C107" s="121"/>
      <c r="D107" s="121"/>
      <c r="E107" s="121"/>
      <c r="F107" s="121"/>
      <c r="G107" s="121"/>
    </row>
    <row r="108" spans="1:7" s="115" customFormat="1" x14ac:dyDescent="0.25">
      <c r="A108" s="121"/>
      <c r="B108" s="121"/>
      <c r="C108" s="121"/>
      <c r="D108" s="121"/>
      <c r="E108" s="121"/>
      <c r="F108" s="121"/>
      <c r="G108" s="121"/>
    </row>
    <row r="109" spans="1:7" s="115" customFormat="1" x14ac:dyDescent="0.25">
      <c r="A109" s="121"/>
      <c r="B109" s="121"/>
      <c r="C109" s="121"/>
      <c r="D109" s="121"/>
      <c r="E109" s="121"/>
      <c r="F109" s="121"/>
      <c r="G109" s="121"/>
    </row>
    <row r="110" spans="1:7" s="115" customFormat="1" x14ac:dyDescent="0.25">
      <c r="A110" s="121"/>
      <c r="B110" s="121"/>
      <c r="C110" s="121"/>
      <c r="D110" s="121"/>
      <c r="E110" s="121"/>
      <c r="F110" s="121"/>
      <c r="G110" s="121"/>
    </row>
    <row r="111" spans="1:7" s="115" customFormat="1" x14ac:dyDescent="0.25">
      <c r="A111" s="121"/>
      <c r="B111" s="121"/>
      <c r="C111" s="121"/>
      <c r="D111" s="121"/>
      <c r="E111" s="121"/>
      <c r="F111" s="121"/>
      <c r="G111" s="121"/>
    </row>
    <row r="112" spans="1:7" s="115" customFormat="1" x14ac:dyDescent="0.25">
      <c r="A112" s="121"/>
      <c r="B112" s="121"/>
      <c r="C112" s="121"/>
      <c r="D112" s="121"/>
      <c r="E112" s="121"/>
      <c r="F112" s="121"/>
      <c r="G112" s="121"/>
    </row>
    <row r="113" spans="1:7" s="115" customFormat="1" x14ac:dyDescent="0.25">
      <c r="A113" s="121"/>
      <c r="B113" s="121"/>
      <c r="C113" s="121"/>
      <c r="D113" s="121"/>
      <c r="E113" s="121"/>
      <c r="F113" s="121"/>
      <c r="G113" s="121"/>
    </row>
    <row r="114" spans="1:7" s="115" customFormat="1" x14ac:dyDescent="0.25">
      <c r="A114" s="121"/>
      <c r="B114" s="121"/>
      <c r="C114" s="121"/>
      <c r="D114" s="121"/>
      <c r="E114" s="121"/>
      <c r="F114" s="121"/>
      <c r="G114" s="121"/>
    </row>
    <row r="115" spans="1:7" s="115" customFormat="1" x14ac:dyDescent="0.25">
      <c r="A115" s="121"/>
      <c r="B115" s="121"/>
      <c r="C115" s="121"/>
      <c r="D115" s="121"/>
      <c r="E115" s="121"/>
      <c r="F115" s="121"/>
      <c r="G115" s="121"/>
    </row>
    <row r="116" spans="1:7" s="115" customFormat="1" x14ac:dyDescent="0.25">
      <c r="A116" s="121"/>
      <c r="B116" s="121"/>
      <c r="C116" s="121"/>
      <c r="D116" s="121"/>
      <c r="E116" s="121"/>
      <c r="F116" s="121"/>
      <c r="G116" s="121"/>
    </row>
    <row r="117" spans="1:7" s="115" customFormat="1" x14ac:dyDescent="0.25">
      <c r="A117" s="121"/>
      <c r="B117" s="121"/>
      <c r="C117" s="121"/>
      <c r="D117" s="121"/>
      <c r="E117" s="121"/>
      <c r="F117" s="121"/>
      <c r="G117" s="121"/>
    </row>
    <row r="118" spans="1:7" s="115" customFormat="1" x14ac:dyDescent="0.25">
      <c r="A118" s="121"/>
      <c r="B118" s="121"/>
      <c r="C118" s="121"/>
      <c r="D118" s="121"/>
      <c r="E118" s="121"/>
      <c r="F118" s="121"/>
      <c r="G118" s="121"/>
    </row>
    <row r="119" spans="1:7" s="115" customFormat="1" x14ac:dyDescent="0.25">
      <c r="A119" s="121"/>
      <c r="B119" s="121"/>
      <c r="C119" s="121"/>
      <c r="D119" s="121"/>
      <c r="E119" s="121"/>
      <c r="F119" s="121"/>
      <c r="G119" s="121"/>
    </row>
    <row r="120" spans="1:7" s="115" customFormat="1" x14ac:dyDescent="0.25">
      <c r="A120" s="121"/>
      <c r="B120" s="121"/>
      <c r="C120" s="121"/>
      <c r="D120" s="121"/>
      <c r="E120" s="121"/>
      <c r="F120" s="121"/>
      <c r="G120" s="121"/>
    </row>
    <row r="121" spans="1:7" s="115" customFormat="1" x14ac:dyDescent="0.25">
      <c r="A121" s="121"/>
      <c r="B121" s="121"/>
      <c r="C121" s="121"/>
      <c r="D121" s="121"/>
      <c r="E121" s="121"/>
      <c r="F121" s="121"/>
      <c r="G121" s="121"/>
    </row>
    <row r="122" spans="1:7" s="115" customFormat="1" x14ac:dyDescent="0.25">
      <c r="A122" s="121"/>
      <c r="B122" s="121"/>
      <c r="C122" s="121"/>
      <c r="D122" s="121"/>
      <c r="E122" s="121"/>
      <c r="F122" s="121"/>
      <c r="G122" s="121"/>
    </row>
    <row r="123" spans="1:7" s="115" customFormat="1" x14ac:dyDescent="0.25">
      <c r="A123" s="121"/>
      <c r="B123" s="121"/>
      <c r="C123" s="121"/>
      <c r="D123" s="121"/>
      <c r="E123" s="121"/>
      <c r="F123" s="121"/>
      <c r="G123" s="121"/>
    </row>
    <row r="124" spans="1:7" s="115" customFormat="1" x14ac:dyDescent="0.25">
      <c r="A124" s="121"/>
      <c r="B124" s="121"/>
      <c r="C124" s="121"/>
      <c r="D124" s="121"/>
      <c r="E124" s="121"/>
      <c r="F124" s="121"/>
      <c r="G124" s="121"/>
    </row>
    <row r="125" spans="1:7" s="115" customFormat="1" x14ac:dyDescent="0.25">
      <c r="A125" s="121"/>
      <c r="B125" s="121"/>
      <c r="C125" s="121"/>
      <c r="D125" s="121"/>
      <c r="E125" s="121"/>
      <c r="F125" s="121"/>
      <c r="G125" s="121"/>
    </row>
    <row r="126" spans="1:7" s="115" customFormat="1" x14ac:dyDescent="0.25">
      <c r="A126" s="121"/>
      <c r="B126" s="121"/>
      <c r="C126" s="121"/>
      <c r="D126" s="121"/>
      <c r="E126" s="121"/>
      <c r="F126" s="121"/>
      <c r="G126" s="121"/>
    </row>
    <row r="127" spans="1:7" s="115" customFormat="1" x14ac:dyDescent="0.25">
      <c r="A127" s="121"/>
      <c r="B127" s="121"/>
      <c r="C127" s="121"/>
      <c r="D127" s="121"/>
      <c r="E127" s="121"/>
      <c r="F127" s="121"/>
      <c r="G127" s="121"/>
    </row>
    <row r="128" spans="1:7" s="115" customFormat="1" x14ac:dyDescent="0.25">
      <c r="A128" s="121"/>
      <c r="B128" s="121"/>
      <c r="C128" s="121"/>
      <c r="D128" s="121"/>
      <c r="E128" s="121"/>
      <c r="F128" s="121"/>
      <c r="G128" s="121"/>
    </row>
    <row r="129" spans="1:7" s="115" customFormat="1" x14ac:dyDescent="0.25">
      <c r="A129" s="121"/>
      <c r="B129" s="121"/>
      <c r="C129" s="121"/>
      <c r="D129" s="121"/>
      <c r="E129" s="121"/>
      <c r="F129" s="121"/>
      <c r="G129" s="121"/>
    </row>
    <row r="130" spans="1:7" s="115" customFormat="1" x14ac:dyDescent="0.25">
      <c r="A130" s="121"/>
      <c r="B130" s="121"/>
      <c r="C130" s="121"/>
      <c r="D130" s="121"/>
      <c r="E130" s="121"/>
      <c r="F130" s="121"/>
      <c r="G130" s="121"/>
    </row>
    <row r="131" spans="1:7" s="115" customFormat="1" x14ac:dyDescent="0.25">
      <c r="A131" s="121"/>
      <c r="B131" s="121"/>
      <c r="C131" s="121"/>
      <c r="D131" s="121"/>
      <c r="E131" s="121"/>
      <c r="F131" s="121"/>
      <c r="G131" s="121"/>
    </row>
    <row r="132" spans="1:7" s="115" customFormat="1" x14ac:dyDescent="0.25">
      <c r="A132" s="121"/>
      <c r="B132" s="121"/>
      <c r="C132" s="121"/>
      <c r="D132" s="121"/>
      <c r="E132" s="121"/>
      <c r="F132" s="121"/>
      <c r="G132" s="121"/>
    </row>
    <row r="133" spans="1:7" s="115" customFormat="1" x14ac:dyDescent="0.25">
      <c r="A133" s="121"/>
      <c r="B133" s="121"/>
      <c r="C133" s="121"/>
      <c r="D133" s="121"/>
      <c r="E133" s="121"/>
      <c r="F133" s="121"/>
      <c r="G133" s="121"/>
    </row>
    <row r="134" spans="1:7" s="115" customFormat="1" x14ac:dyDescent="0.25">
      <c r="A134" s="121"/>
      <c r="B134" s="121"/>
      <c r="C134" s="121"/>
      <c r="D134" s="121"/>
      <c r="E134" s="121"/>
      <c r="F134" s="121"/>
      <c r="G134" s="121"/>
    </row>
    <row r="135" spans="1:7" s="115" customFormat="1" x14ac:dyDescent="0.25">
      <c r="A135" s="121"/>
      <c r="B135" s="121"/>
      <c r="C135" s="121"/>
      <c r="D135" s="121"/>
      <c r="E135" s="121"/>
      <c r="F135" s="121"/>
      <c r="G135" s="121"/>
    </row>
    <row r="136" spans="1:7" s="115" customFormat="1" x14ac:dyDescent="0.25">
      <c r="A136" s="121"/>
      <c r="B136" s="121"/>
      <c r="C136" s="121"/>
      <c r="D136" s="121"/>
      <c r="E136" s="121"/>
      <c r="F136" s="121"/>
      <c r="G136" s="121"/>
    </row>
    <row r="137" spans="1:7" s="115" customFormat="1" x14ac:dyDescent="0.25">
      <c r="A137" s="121"/>
      <c r="B137" s="121"/>
      <c r="C137" s="121"/>
      <c r="D137" s="121"/>
      <c r="E137" s="121"/>
      <c r="F137" s="121"/>
      <c r="G137" s="121"/>
    </row>
    <row r="138" spans="1:7" s="115" customFormat="1" x14ac:dyDescent="0.25">
      <c r="A138" s="121"/>
      <c r="B138" s="121"/>
      <c r="C138" s="121"/>
      <c r="D138" s="121"/>
      <c r="E138" s="121"/>
      <c r="F138" s="121"/>
      <c r="G138" s="121"/>
    </row>
    <row r="139" spans="1:7" s="115" customFormat="1" x14ac:dyDescent="0.25">
      <c r="A139" s="121"/>
      <c r="B139" s="121"/>
      <c r="C139" s="121"/>
      <c r="D139" s="121"/>
      <c r="E139" s="121"/>
      <c r="F139" s="121"/>
      <c r="G139" s="121"/>
    </row>
    <row r="140" spans="1:7" s="115" customFormat="1" x14ac:dyDescent="0.25">
      <c r="A140" s="121"/>
      <c r="B140" s="121"/>
      <c r="C140" s="121"/>
      <c r="D140" s="121"/>
      <c r="E140" s="121"/>
      <c r="F140" s="121"/>
      <c r="G140" s="121"/>
    </row>
    <row r="141" spans="1:7" s="115" customFormat="1" x14ac:dyDescent="0.25">
      <c r="A141" s="121"/>
      <c r="B141" s="121"/>
      <c r="C141" s="121"/>
      <c r="D141" s="121"/>
      <c r="E141" s="121"/>
      <c r="F141" s="121"/>
      <c r="G141" s="121"/>
    </row>
    <row r="142" spans="1:7" s="115" customFormat="1" x14ac:dyDescent="0.25">
      <c r="A142" s="121"/>
      <c r="B142" s="121"/>
      <c r="C142" s="121"/>
      <c r="D142" s="121"/>
      <c r="E142" s="121"/>
      <c r="F142" s="121"/>
      <c r="G142" s="121"/>
    </row>
    <row r="143" spans="1:7" s="115" customFormat="1" x14ac:dyDescent="0.25">
      <c r="A143" s="121"/>
      <c r="B143" s="121"/>
      <c r="C143" s="121"/>
      <c r="D143" s="121"/>
      <c r="E143" s="121"/>
      <c r="F143" s="121"/>
      <c r="G143" s="121"/>
    </row>
    <row r="144" spans="1:7" s="115" customFormat="1" x14ac:dyDescent="0.25">
      <c r="A144" s="121"/>
      <c r="B144" s="121"/>
      <c r="C144" s="121"/>
      <c r="D144" s="121"/>
      <c r="E144" s="121"/>
      <c r="F144" s="121"/>
      <c r="G144" s="121"/>
    </row>
    <row r="145" spans="1:7" s="115" customFormat="1" x14ac:dyDescent="0.25">
      <c r="A145" s="121"/>
      <c r="B145" s="121"/>
      <c r="C145" s="121"/>
      <c r="D145" s="121"/>
      <c r="E145" s="121"/>
      <c r="F145" s="121"/>
      <c r="G145" s="121"/>
    </row>
    <row r="146" spans="1:7" s="115" customFormat="1" x14ac:dyDescent="0.25">
      <c r="A146" s="121"/>
      <c r="B146" s="121"/>
      <c r="C146" s="121"/>
      <c r="D146" s="121"/>
      <c r="E146" s="121"/>
      <c r="F146" s="121"/>
      <c r="G146" s="121"/>
    </row>
    <row r="147" spans="1:7" s="115" customFormat="1" x14ac:dyDescent="0.25">
      <c r="A147" s="121"/>
      <c r="B147" s="121"/>
      <c r="C147" s="121"/>
      <c r="D147" s="121"/>
      <c r="E147" s="121"/>
      <c r="F147" s="121"/>
      <c r="G147" s="121"/>
    </row>
    <row r="148" spans="1:7" s="115" customFormat="1" x14ac:dyDescent="0.25">
      <c r="A148" s="121"/>
      <c r="B148" s="121"/>
      <c r="C148" s="121"/>
      <c r="D148" s="121"/>
      <c r="E148" s="121"/>
      <c r="F148" s="121"/>
      <c r="G148" s="121"/>
    </row>
    <row r="149" spans="1:7" s="115" customFormat="1" x14ac:dyDescent="0.25">
      <c r="A149" s="121"/>
      <c r="B149" s="121"/>
      <c r="C149" s="121"/>
      <c r="D149" s="121"/>
      <c r="E149" s="121"/>
      <c r="F149" s="121"/>
      <c r="G149" s="121"/>
    </row>
    <row r="150" spans="1:7" s="115" customFormat="1" x14ac:dyDescent="0.25">
      <c r="A150" s="121"/>
      <c r="B150" s="121"/>
      <c r="C150" s="121"/>
      <c r="D150" s="121"/>
      <c r="E150" s="121"/>
      <c r="F150" s="121"/>
      <c r="G150" s="121"/>
    </row>
    <row r="151" spans="1:7" s="115" customFormat="1" x14ac:dyDescent="0.25">
      <c r="A151" s="121"/>
      <c r="B151" s="121"/>
      <c r="C151" s="121"/>
      <c r="D151" s="121"/>
      <c r="E151" s="121"/>
      <c r="F151" s="121"/>
      <c r="G151" s="121"/>
    </row>
    <row r="152" spans="1:7" s="115" customFormat="1" x14ac:dyDescent="0.25">
      <c r="A152" s="121"/>
      <c r="B152" s="121"/>
      <c r="C152" s="121"/>
      <c r="D152" s="121"/>
      <c r="E152" s="121"/>
      <c r="F152" s="121"/>
      <c r="G152" s="121"/>
    </row>
    <row r="153" spans="1:7" s="115" customFormat="1" x14ac:dyDescent="0.25">
      <c r="A153" s="121"/>
      <c r="B153" s="121"/>
      <c r="C153" s="121"/>
      <c r="D153" s="121"/>
      <c r="E153" s="121"/>
      <c r="F153" s="121"/>
      <c r="G153" s="121"/>
    </row>
    <row r="154" spans="1:7" s="115" customFormat="1" x14ac:dyDescent="0.25">
      <c r="A154" s="121"/>
      <c r="B154" s="121"/>
      <c r="C154" s="121"/>
      <c r="D154" s="121"/>
      <c r="E154" s="121"/>
      <c r="F154" s="121"/>
      <c r="G154" s="121"/>
    </row>
    <row r="155" spans="1:7" s="115" customFormat="1" x14ac:dyDescent="0.25">
      <c r="A155" s="121"/>
      <c r="B155" s="121"/>
      <c r="C155" s="121"/>
      <c r="D155" s="121"/>
      <c r="E155" s="121"/>
      <c r="F155" s="121"/>
      <c r="G155" s="121"/>
    </row>
    <row r="156" spans="1:7" s="115" customFormat="1" x14ac:dyDescent="0.25">
      <c r="A156" s="121"/>
      <c r="B156" s="121"/>
      <c r="C156" s="121"/>
      <c r="D156" s="121"/>
      <c r="E156" s="121"/>
      <c r="F156" s="121"/>
      <c r="G156" s="121"/>
    </row>
    <row r="157" spans="1:7" s="115" customFormat="1" x14ac:dyDescent="0.25">
      <c r="A157" s="121"/>
      <c r="B157" s="121"/>
      <c r="C157" s="121"/>
      <c r="D157" s="121"/>
      <c r="E157" s="121"/>
      <c r="F157" s="121"/>
      <c r="G157" s="121"/>
    </row>
    <row r="158" spans="1:7" s="115" customFormat="1" x14ac:dyDescent="0.25">
      <c r="A158" s="121"/>
      <c r="B158" s="121"/>
      <c r="C158" s="121"/>
      <c r="D158" s="121"/>
      <c r="E158" s="121"/>
      <c r="F158" s="121"/>
      <c r="G158" s="121"/>
    </row>
    <row r="159" spans="1:7" s="115" customFormat="1" x14ac:dyDescent="0.25">
      <c r="A159" s="121"/>
      <c r="B159" s="121"/>
      <c r="C159" s="121"/>
      <c r="D159" s="121"/>
      <c r="E159" s="121"/>
      <c r="F159" s="121"/>
      <c r="G159" s="121"/>
    </row>
    <row r="160" spans="1:7" s="115" customFormat="1" x14ac:dyDescent="0.25">
      <c r="A160" s="121"/>
      <c r="B160" s="121"/>
      <c r="C160" s="121"/>
      <c r="D160" s="121"/>
      <c r="E160" s="121"/>
      <c r="F160" s="121"/>
      <c r="G160" s="121"/>
    </row>
    <row r="161" spans="1:7" s="115" customFormat="1" x14ac:dyDescent="0.25">
      <c r="A161" s="121"/>
      <c r="B161" s="121"/>
      <c r="C161" s="121"/>
      <c r="D161" s="121"/>
      <c r="E161" s="121"/>
      <c r="F161" s="121"/>
      <c r="G161" s="121"/>
    </row>
    <row r="162" spans="1:7" s="115" customFormat="1" x14ac:dyDescent="0.25">
      <c r="A162" s="121"/>
      <c r="B162" s="121"/>
      <c r="C162" s="121"/>
      <c r="D162" s="121"/>
      <c r="E162" s="121"/>
      <c r="F162" s="121"/>
      <c r="G162" s="121"/>
    </row>
    <row r="163" spans="1:7" s="115" customFormat="1" x14ac:dyDescent="0.25">
      <c r="A163" s="121"/>
      <c r="B163" s="121"/>
      <c r="C163" s="121"/>
      <c r="D163" s="121"/>
      <c r="E163" s="121"/>
      <c r="F163" s="121"/>
      <c r="G163" s="121"/>
    </row>
    <row r="164" spans="1:7" s="115" customFormat="1" x14ac:dyDescent="0.25">
      <c r="A164" s="121"/>
      <c r="B164" s="121"/>
      <c r="C164" s="121"/>
      <c r="D164" s="121"/>
      <c r="E164" s="121"/>
      <c r="F164" s="121"/>
      <c r="G164" s="121"/>
    </row>
    <row r="165" spans="1:7" s="115" customFormat="1" x14ac:dyDescent="0.25">
      <c r="A165" s="121"/>
      <c r="B165" s="121"/>
      <c r="C165" s="121"/>
      <c r="D165" s="121"/>
      <c r="E165" s="121"/>
      <c r="F165" s="121"/>
      <c r="G165" s="121"/>
    </row>
    <row r="166" spans="1:7" s="115" customFormat="1" x14ac:dyDescent="0.25">
      <c r="A166" s="121"/>
      <c r="B166" s="121"/>
      <c r="C166" s="121"/>
      <c r="D166" s="121"/>
      <c r="E166" s="121"/>
      <c r="F166" s="121"/>
      <c r="G166" s="121"/>
    </row>
    <row r="167" spans="1:7" s="115" customFormat="1" x14ac:dyDescent="0.25">
      <c r="A167" s="121"/>
      <c r="B167" s="121"/>
      <c r="C167" s="121"/>
      <c r="D167" s="121"/>
      <c r="E167" s="121"/>
      <c r="F167" s="121"/>
      <c r="G167" s="121"/>
    </row>
    <row r="168" spans="1:7" s="115" customFormat="1" x14ac:dyDescent="0.25">
      <c r="A168" s="121"/>
      <c r="B168" s="121"/>
      <c r="C168" s="121"/>
      <c r="D168" s="121"/>
      <c r="E168" s="121"/>
      <c r="F168" s="121"/>
      <c r="G168" s="121"/>
    </row>
    <row r="169" spans="1:7" s="115" customFormat="1" x14ac:dyDescent="0.25">
      <c r="A169" s="121"/>
      <c r="B169" s="121"/>
      <c r="C169" s="121"/>
      <c r="D169" s="121"/>
      <c r="E169" s="121"/>
      <c r="F169" s="121"/>
      <c r="G169" s="121"/>
    </row>
    <row r="170" spans="1:7" s="115" customFormat="1" x14ac:dyDescent="0.25">
      <c r="A170" s="121"/>
      <c r="B170" s="121"/>
      <c r="C170" s="121"/>
      <c r="D170" s="121"/>
      <c r="E170" s="121"/>
      <c r="F170" s="121"/>
      <c r="G170" s="121"/>
    </row>
    <row r="171" spans="1:7" s="115" customFormat="1" x14ac:dyDescent="0.25">
      <c r="A171" s="121"/>
      <c r="B171" s="121"/>
      <c r="C171" s="121"/>
      <c r="D171" s="121"/>
      <c r="E171" s="121"/>
      <c r="F171" s="121"/>
      <c r="G171" s="121"/>
    </row>
    <row r="172" spans="1:7" s="115" customFormat="1" x14ac:dyDescent="0.25">
      <c r="A172" s="121"/>
      <c r="B172" s="121"/>
      <c r="C172" s="121"/>
      <c r="D172" s="121"/>
      <c r="E172" s="121"/>
      <c r="F172" s="121"/>
      <c r="G172" s="121"/>
    </row>
    <row r="173" spans="1:7" s="115" customFormat="1" x14ac:dyDescent="0.25">
      <c r="A173" s="121"/>
      <c r="B173" s="121"/>
      <c r="C173" s="121"/>
      <c r="D173" s="121"/>
      <c r="E173" s="121"/>
      <c r="F173" s="121"/>
      <c r="G173" s="121"/>
    </row>
  </sheetData>
  <sheetProtection algorithmName="SHA-512" hashValue="TxSt3gL6QZzHgbws+W9FOJflQB6+CjU8lqPj/dRU4sGPdxjPq2z3QZH0YcmcrXiq6/9xHxJSeAEcjGCHuphjOA==" saltValue="4M7N2dfV4BOKiwKBuCL9mQ==" spinCount="100000" sheet="1" objects="1" scenarios="1"/>
  <mergeCells count="7">
    <mergeCell ref="E7:G7"/>
    <mergeCell ref="A1:G1"/>
    <mergeCell ref="A2:G2"/>
    <mergeCell ref="A3:G3"/>
    <mergeCell ref="A5:G5"/>
    <mergeCell ref="A4:G4"/>
    <mergeCell ref="E6:G6"/>
  </mergeCells>
  <pageMargins left="0.9055118110236221" right="0.70866141732283472" top="0.94488188976377963" bottom="0.74803149606299213" header="0.31496062992125984" footer="0.31496062992125984"/>
  <pageSetup paperSize="9" scale="95" orientation="landscape" r:id="rId1"/>
  <ignoredErrors>
    <ignoredError sqref="G19" formula="1"/>
  </ignoredError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3301"/>
  <sheetViews>
    <sheetView showGridLines="0" topLeftCell="J4" zoomScale="90" zoomScaleNormal="90" workbookViewId="0">
      <selection activeCell="A6" sqref="A6"/>
    </sheetView>
  </sheetViews>
  <sheetFormatPr baseColWidth="10" defaultColWidth="11.42578125" defaultRowHeight="15.75" x14ac:dyDescent="0.3"/>
  <cols>
    <col min="1" max="1" width="6" style="2" customWidth="1"/>
    <col min="2" max="2" width="5.7109375" style="2" customWidth="1"/>
    <col min="3" max="3" width="6.140625" style="2" customWidth="1"/>
    <col min="4" max="4" width="5.42578125" style="2" customWidth="1"/>
    <col min="5" max="5" width="6.42578125" style="2" customWidth="1"/>
    <col min="6" max="6" width="62.85546875" style="2" customWidth="1"/>
    <col min="7" max="7" width="17" style="2" customWidth="1"/>
    <col min="8" max="8" width="16.5703125" style="2" customWidth="1"/>
    <col min="9" max="9" width="15.5703125" style="2" bestFit="1" customWidth="1"/>
    <col min="10" max="10" width="15" style="2" customWidth="1"/>
    <col min="11" max="11" width="17.140625" style="2" customWidth="1"/>
    <col min="12" max="12" width="13.140625" style="2" customWidth="1"/>
    <col min="13" max="13" width="16.28515625" style="2" customWidth="1"/>
    <col min="14" max="14" width="16.7109375" style="2" bestFit="1" customWidth="1"/>
    <col min="15" max="15" width="7.28515625" style="1" bestFit="1" customWidth="1"/>
    <col min="16" max="44" width="11.42578125" style="122"/>
    <col min="45" max="16384" width="11.42578125" style="1"/>
  </cols>
  <sheetData>
    <row r="1" spans="1:15" ht="15.75" customHeight="1" x14ac:dyDescent="0.2">
      <c r="A1" s="645" t="e">
        <f>+PPNE1!#REF!</f>
        <v>#REF!</v>
      </c>
      <c r="B1" s="646"/>
      <c r="C1" s="646"/>
      <c r="D1" s="646"/>
      <c r="E1" s="646"/>
      <c r="F1" s="646"/>
      <c r="G1" s="646"/>
      <c r="H1" s="646"/>
      <c r="I1" s="646"/>
      <c r="J1" s="646"/>
      <c r="K1" s="646"/>
      <c r="L1" s="646"/>
      <c r="M1" s="646"/>
      <c r="N1" s="646"/>
      <c r="O1" s="647"/>
    </row>
    <row r="2" spans="1:15" ht="15.75" customHeight="1" x14ac:dyDescent="0.25">
      <c r="A2" s="648" t="s">
        <v>445</v>
      </c>
      <c r="B2" s="639"/>
      <c r="C2" s="639"/>
      <c r="D2" s="639"/>
      <c r="E2" s="639"/>
      <c r="F2" s="639"/>
      <c r="G2" s="639"/>
      <c r="H2" s="639"/>
      <c r="I2" s="639"/>
      <c r="J2" s="639"/>
      <c r="K2" s="639"/>
      <c r="L2" s="639"/>
      <c r="M2" s="639"/>
      <c r="N2" s="639"/>
      <c r="O2" s="649"/>
    </row>
    <row r="3" spans="1:15" ht="15.75" customHeight="1" x14ac:dyDescent="0.25">
      <c r="A3" s="650" t="s">
        <v>446</v>
      </c>
      <c r="B3" s="641"/>
      <c r="C3" s="641"/>
      <c r="D3" s="641"/>
      <c r="E3" s="641"/>
      <c r="F3" s="641"/>
      <c r="G3" s="641"/>
      <c r="H3" s="641"/>
      <c r="I3" s="641"/>
      <c r="J3" s="641"/>
      <c r="K3" s="641"/>
      <c r="L3" s="641"/>
      <c r="M3" s="641"/>
      <c r="N3" s="641"/>
      <c r="O3" s="651"/>
    </row>
    <row r="4" spans="1:15" ht="15.75" customHeight="1" x14ac:dyDescent="0.2">
      <c r="A4" s="642" t="s">
        <v>60</v>
      </c>
      <c r="B4" s="643"/>
      <c r="C4" s="643"/>
      <c r="D4" s="643"/>
      <c r="E4" s="643"/>
      <c r="F4" s="643"/>
      <c r="G4" s="643"/>
      <c r="H4" s="643"/>
      <c r="I4" s="643"/>
      <c r="J4" s="643"/>
      <c r="K4" s="643"/>
      <c r="L4" s="643"/>
      <c r="M4" s="643"/>
      <c r="N4" s="643"/>
      <c r="O4" s="652"/>
    </row>
    <row r="5" spans="1:15" ht="15.75" customHeight="1" x14ac:dyDescent="0.2">
      <c r="A5" s="642">
        <f>+PPNE1!D4</f>
        <v>2025</v>
      </c>
      <c r="B5" s="643"/>
      <c r="C5" s="643"/>
      <c r="D5" s="643"/>
      <c r="E5" s="643"/>
      <c r="F5" s="643"/>
      <c r="G5" s="643"/>
      <c r="H5" s="643"/>
      <c r="I5" s="643"/>
      <c r="J5" s="643"/>
      <c r="K5" s="643"/>
      <c r="L5" s="643"/>
      <c r="M5" s="643"/>
      <c r="N5" s="643"/>
      <c r="O5" s="652"/>
    </row>
    <row r="6" spans="1:15" ht="15.75" customHeight="1" x14ac:dyDescent="0.2">
      <c r="A6" s="6" t="s">
        <v>316</v>
      </c>
      <c r="B6" s="4"/>
      <c r="C6" s="4"/>
      <c r="D6" s="4"/>
      <c r="E6" s="4"/>
      <c r="F6" s="644" t="str">
        <f>+PPNE1!B5</f>
        <v>Metropolitano</v>
      </c>
      <c r="G6" s="644"/>
      <c r="H6" s="644"/>
      <c r="I6" s="644"/>
      <c r="J6" s="644"/>
      <c r="K6" s="644"/>
      <c r="L6" s="644"/>
      <c r="M6" s="644"/>
      <c r="N6" s="644"/>
      <c r="O6" s="653"/>
    </row>
    <row r="7" spans="1:15" ht="15.75" customHeight="1" x14ac:dyDescent="0.2">
      <c r="A7" s="35" t="s">
        <v>315</v>
      </c>
      <c r="B7" s="36"/>
      <c r="C7" s="36"/>
      <c r="D7" s="7"/>
      <c r="E7" s="36"/>
      <c r="F7" s="654" t="str">
        <f>+PPNE1!B6</f>
        <v>Hospital Materno Dr. Reynaldo Almanzar</v>
      </c>
      <c r="G7" s="654"/>
      <c r="H7" s="654"/>
      <c r="I7" s="654"/>
      <c r="J7" s="654"/>
      <c r="K7" s="654"/>
      <c r="L7" s="654"/>
      <c r="M7" s="654"/>
      <c r="N7" s="654"/>
      <c r="O7" s="655"/>
    </row>
    <row r="8" spans="1:15" ht="15.75" customHeight="1" x14ac:dyDescent="0.2">
      <c r="A8" s="39" t="s">
        <v>53</v>
      </c>
      <c r="B8" s="40"/>
      <c r="C8" s="40"/>
      <c r="D8" s="40"/>
      <c r="E8" s="40"/>
      <c r="F8" s="40"/>
      <c r="G8" s="40"/>
      <c r="H8" s="40"/>
      <c r="I8" s="40"/>
      <c r="J8" s="40"/>
      <c r="K8" s="40"/>
      <c r="L8" s="40"/>
      <c r="M8" s="40"/>
      <c r="N8" s="40"/>
      <c r="O8" s="41"/>
    </row>
    <row r="9" spans="1:15" ht="13.5" x14ac:dyDescent="0.25">
      <c r="A9" s="96" t="s">
        <v>314</v>
      </c>
      <c r="B9" s="3"/>
      <c r="C9" s="3"/>
      <c r="D9" s="3"/>
      <c r="E9" s="97"/>
      <c r="F9" s="98"/>
      <c r="G9" s="118">
        <f>+PPNE3!F16</f>
        <v>0</v>
      </c>
      <c r="H9" s="95"/>
      <c r="I9" s="95"/>
      <c r="J9" s="95"/>
      <c r="K9" s="95"/>
      <c r="L9" s="95"/>
      <c r="M9" s="95"/>
      <c r="N9" s="95"/>
      <c r="O9" s="99"/>
    </row>
    <row r="10" spans="1:15" ht="13.5" x14ac:dyDescent="0.25">
      <c r="A10" s="96" t="s">
        <v>48</v>
      </c>
      <c r="B10" s="3"/>
      <c r="C10" s="3"/>
      <c r="D10" s="3"/>
      <c r="E10" s="97"/>
      <c r="F10" s="98"/>
      <c r="G10" s="118">
        <f>+PPNE3!F22</f>
        <v>604912699</v>
      </c>
      <c r="H10" s="95"/>
      <c r="I10" s="95"/>
      <c r="J10" s="95"/>
      <c r="K10" s="95"/>
      <c r="L10" s="95"/>
      <c r="M10" s="95"/>
      <c r="N10" s="95"/>
      <c r="O10" s="99"/>
    </row>
    <row r="11" spans="1:15" ht="13.5" x14ac:dyDescent="0.25">
      <c r="A11" s="96" t="s">
        <v>463</v>
      </c>
      <c r="B11" s="3"/>
      <c r="C11" s="3"/>
      <c r="D11" s="3"/>
      <c r="E11" s="97"/>
      <c r="F11" s="98"/>
      <c r="G11" s="118">
        <f>+PPNE3!F18</f>
        <v>542356109</v>
      </c>
      <c r="H11" s="95"/>
      <c r="I11" s="95"/>
      <c r="J11" s="95"/>
      <c r="K11" s="95"/>
      <c r="L11" s="95"/>
      <c r="M11" s="95"/>
      <c r="N11" s="95"/>
      <c r="O11" s="99"/>
    </row>
    <row r="12" spans="1:15" ht="13.5" x14ac:dyDescent="0.25">
      <c r="A12" s="96" t="s">
        <v>49</v>
      </c>
      <c r="B12" s="3"/>
      <c r="C12" s="3"/>
      <c r="D12" s="3"/>
      <c r="E12" s="97"/>
      <c r="F12" s="98"/>
      <c r="G12" s="118">
        <f>PPNE3!F11+PPNE3!F12+PPNE3!F17+PPNE3!F20+PPNE3!F21</f>
        <v>0</v>
      </c>
      <c r="H12" s="95"/>
      <c r="I12" s="95"/>
      <c r="J12" s="95"/>
      <c r="K12" s="95"/>
      <c r="L12" s="95"/>
      <c r="M12" s="95"/>
      <c r="N12" s="95"/>
      <c r="O12" s="99"/>
    </row>
    <row r="13" spans="1:15" ht="13.5" x14ac:dyDescent="0.25">
      <c r="A13" s="100" t="s">
        <v>59</v>
      </c>
      <c r="B13" s="3"/>
      <c r="C13" s="3"/>
      <c r="D13" s="3"/>
      <c r="E13" s="97"/>
      <c r="F13" s="98"/>
      <c r="G13" s="119">
        <v>0</v>
      </c>
      <c r="H13" s="95"/>
      <c r="I13" s="95"/>
      <c r="J13" s="95"/>
      <c r="K13" s="95"/>
      <c r="L13" s="95"/>
      <c r="M13" s="95"/>
      <c r="N13" s="95"/>
      <c r="O13" s="99"/>
    </row>
    <row r="14" spans="1:15" ht="14.25" thickBot="1" x14ac:dyDescent="0.3">
      <c r="A14" s="84" t="s">
        <v>70</v>
      </c>
      <c r="B14" s="85"/>
      <c r="C14" s="85"/>
      <c r="D14" s="85"/>
      <c r="E14" s="86"/>
      <c r="F14" s="87"/>
      <c r="G14" s="88">
        <f>SUM(G9:G13)</f>
        <v>1147268808</v>
      </c>
      <c r="H14" s="89"/>
      <c r="I14" s="89"/>
      <c r="J14" s="89"/>
      <c r="K14" s="89"/>
      <c r="L14" s="89"/>
      <c r="M14" s="89"/>
      <c r="N14" s="89"/>
      <c r="O14" s="90"/>
    </row>
    <row r="15" spans="1:15" ht="15.75" customHeight="1" thickTop="1" x14ac:dyDescent="0.2">
      <c r="A15" s="42" t="s">
        <v>55</v>
      </c>
      <c r="B15" s="37"/>
      <c r="C15" s="37"/>
      <c r="D15" s="37"/>
      <c r="E15" s="37"/>
      <c r="F15" s="37"/>
      <c r="G15" s="37"/>
      <c r="H15" s="37"/>
      <c r="I15" s="37"/>
      <c r="J15" s="37"/>
      <c r="K15" s="37"/>
      <c r="L15" s="37"/>
      <c r="M15" s="37"/>
      <c r="N15" s="37"/>
      <c r="O15" s="43"/>
    </row>
    <row r="16" spans="1:15" ht="19.5" customHeight="1" x14ac:dyDescent="0.2">
      <c r="A16" s="663" t="s">
        <v>71</v>
      </c>
      <c r="B16" s="663" t="s">
        <v>56</v>
      </c>
      <c r="C16" s="663" t="s">
        <v>4</v>
      </c>
      <c r="D16" s="663" t="s">
        <v>57</v>
      </c>
      <c r="E16" s="663" t="s">
        <v>20</v>
      </c>
      <c r="F16" s="657" t="s">
        <v>61</v>
      </c>
      <c r="G16" s="656" t="s">
        <v>62</v>
      </c>
      <c r="H16" s="656" t="s">
        <v>63</v>
      </c>
      <c r="I16" s="661" t="s">
        <v>64</v>
      </c>
      <c r="J16" s="662" t="s">
        <v>68</v>
      </c>
      <c r="K16" s="662"/>
      <c r="L16" s="656" t="s">
        <v>69</v>
      </c>
      <c r="M16" s="656"/>
      <c r="N16" s="659" t="s">
        <v>341</v>
      </c>
      <c r="O16" s="659" t="s">
        <v>19</v>
      </c>
    </row>
    <row r="17" spans="1:15" ht="44.25" customHeight="1" x14ac:dyDescent="0.2">
      <c r="A17" s="663"/>
      <c r="B17" s="663"/>
      <c r="C17" s="663"/>
      <c r="D17" s="663"/>
      <c r="E17" s="663"/>
      <c r="F17" s="658"/>
      <c r="G17" s="656"/>
      <c r="H17" s="656"/>
      <c r="I17" s="661"/>
      <c r="J17" s="38" t="s">
        <v>65</v>
      </c>
      <c r="K17" s="38" t="s">
        <v>66</v>
      </c>
      <c r="L17" s="38" t="s">
        <v>47</v>
      </c>
      <c r="M17" s="38" t="s">
        <v>67</v>
      </c>
      <c r="N17" s="660"/>
      <c r="O17" s="660"/>
    </row>
    <row r="18" spans="1:15" ht="12.75" x14ac:dyDescent="0.2">
      <c r="A18" s="71">
        <v>2</v>
      </c>
      <c r="B18" s="72"/>
      <c r="C18" s="72"/>
      <c r="D18" s="72"/>
      <c r="E18" s="72"/>
      <c r="F18" s="73" t="s">
        <v>10</v>
      </c>
      <c r="G18" s="74">
        <f t="shared" ref="G18:N18" si="0">+G19+G89+G225+G345+G403+G410+G484</f>
        <v>118367992.47232598</v>
      </c>
      <c r="H18" s="74">
        <f t="shared" si="0"/>
        <v>144276165.000534</v>
      </c>
      <c r="I18" s="74">
        <f t="shared" si="0"/>
        <v>460448314.767739</v>
      </c>
      <c r="J18" s="74">
        <f t="shared" si="0"/>
        <v>128420685.51118399</v>
      </c>
      <c r="K18" s="74">
        <f t="shared" si="0"/>
        <v>55179394.690668002</v>
      </c>
      <c r="L18" s="74">
        <f t="shared" si="0"/>
        <v>1500000</v>
      </c>
      <c r="M18" s="74">
        <f t="shared" si="0"/>
        <v>233920658.32554898</v>
      </c>
      <c r="N18" s="74">
        <f t="shared" si="0"/>
        <v>1147268808</v>
      </c>
      <c r="O18" s="74">
        <f>IFERROR(N18/$N$18*100,"0.00")</f>
        <v>100</v>
      </c>
    </row>
    <row r="19" spans="1:15" ht="12.75" x14ac:dyDescent="0.2">
      <c r="A19" s="79">
        <v>2</v>
      </c>
      <c r="B19" s="80">
        <v>1</v>
      </c>
      <c r="C19" s="81"/>
      <c r="D19" s="81"/>
      <c r="E19" s="81"/>
      <c r="F19" s="82" t="s">
        <v>342</v>
      </c>
      <c r="G19" s="83">
        <f t="shared" ref="G19:M19" si="1">+G20+G49+G65+G72+G80</f>
        <v>74074268.847245991</v>
      </c>
      <c r="H19" s="83">
        <f t="shared" si="1"/>
        <v>70090653.366813987</v>
      </c>
      <c r="I19" s="83">
        <f t="shared" si="1"/>
        <v>205004882.55011901</v>
      </c>
      <c r="J19" s="83">
        <f t="shared" si="1"/>
        <v>51613381.200463995</v>
      </c>
      <c r="K19" s="83">
        <f t="shared" si="1"/>
        <v>24664451.685228001</v>
      </c>
      <c r="L19" s="83">
        <f t="shared" si="1"/>
        <v>0</v>
      </c>
      <c r="M19" s="83">
        <f t="shared" si="1"/>
        <v>177388444.11812899</v>
      </c>
      <c r="N19" s="83">
        <f>PPNE5!J19</f>
        <v>602847379</v>
      </c>
      <c r="O19" s="83">
        <f>IFERROR(N19/$N$18*100,"0.00")</f>
        <v>52.546306044084481</v>
      </c>
    </row>
    <row r="20" spans="1:15" ht="12.75" x14ac:dyDescent="0.2">
      <c r="A20" s="77">
        <v>2</v>
      </c>
      <c r="B20" s="75">
        <v>1</v>
      </c>
      <c r="C20" s="75">
        <v>1</v>
      </c>
      <c r="D20" s="75"/>
      <c r="E20" s="75"/>
      <c r="F20" s="78" t="s">
        <v>72</v>
      </c>
      <c r="G20" s="76">
        <f t="shared" ref="G20:M20" si="2">+G21+G28+G38+G40+G42+G47</f>
        <v>58204475.779883996</v>
      </c>
      <c r="H20" s="76">
        <f t="shared" si="2"/>
        <v>55074316.625355996</v>
      </c>
      <c r="I20" s="76">
        <f t="shared" si="2"/>
        <v>161084299.674326</v>
      </c>
      <c r="J20" s="76">
        <f t="shared" si="2"/>
        <v>40555645.607455999</v>
      </c>
      <c r="K20" s="76">
        <f>+K21+K28+K38+K40+K42+K47</f>
        <v>19377878.693112001</v>
      </c>
      <c r="L20" s="76">
        <f t="shared" si="2"/>
        <v>0</v>
      </c>
      <c r="M20" s="76">
        <f t="shared" si="2"/>
        <v>139384452.38786599</v>
      </c>
      <c r="N20" s="76">
        <f>PPNE5!J20</f>
        <v>473692366</v>
      </c>
      <c r="O20" s="76">
        <f>IFERROR(N20/$N$18*100,"0.00")</f>
        <v>41.288699099714385</v>
      </c>
    </row>
    <row r="21" spans="1:15" ht="12.75" x14ac:dyDescent="0.2">
      <c r="A21" s="55">
        <v>2</v>
      </c>
      <c r="B21" s="56">
        <v>1</v>
      </c>
      <c r="C21" s="56">
        <v>1</v>
      </c>
      <c r="D21" s="56">
        <v>1</v>
      </c>
      <c r="E21" s="56"/>
      <c r="F21" s="44" t="s">
        <v>73</v>
      </c>
      <c r="G21" s="57">
        <f t="shared" ref="G21:N21" si="3">SUM(G22:G27)</f>
        <v>0</v>
      </c>
      <c r="H21" s="57">
        <f t="shared" si="3"/>
        <v>0</v>
      </c>
      <c r="I21" s="57">
        <f t="shared" si="3"/>
        <v>0</v>
      </c>
      <c r="J21" s="57">
        <f t="shared" si="3"/>
        <v>0</v>
      </c>
      <c r="K21" s="57">
        <f t="shared" si="3"/>
        <v>0</v>
      </c>
      <c r="L21" s="57">
        <f t="shared" si="3"/>
        <v>0</v>
      </c>
      <c r="M21" s="57">
        <f t="shared" si="3"/>
        <v>0</v>
      </c>
      <c r="N21" s="57">
        <f t="shared" si="3"/>
        <v>0</v>
      </c>
      <c r="O21" s="70">
        <f>IFERROR(N21/$N$18*100,"0.00")</f>
        <v>0</v>
      </c>
    </row>
    <row r="22" spans="1:15" ht="12.75" x14ac:dyDescent="0.2">
      <c r="A22" s="47">
        <v>2</v>
      </c>
      <c r="B22" s="48">
        <v>1</v>
      </c>
      <c r="C22" s="48">
        <v>1</v>
      </c>
      <c r="D22" s="48">
        <v>1</v>
      </c>
      <c r="E22" s="48" t="s">
        <v>300</v>
      </c>
      <c r="F22" s="45" t="s">
        <v>343</v>
      </c>
      <c r="G22" s="46">
        <f>PPNE5!J22*0.122874</f>
        <v>0</v>
      </c>
      <c r="H22" s="46">
        <f>PPNE5!J22*0.116266</f>
        <v>0</v>
      </c>
      <c r="I22" s="46">
        <f>PPNE5!J22*0.340061</f>
        <v>0</v>
      </c>
      <c r="J22" s="46">
        <f>PPNE5!J22*0.085616</f>
        <v>0</v>
      </c>
      <c r="K22" s="46">
        <v>0</v>
      </c>
      <c r="L22" s="46"/>
      <c r="M22" s="46">
        <f>PPNE5!J22*0.294251</f>
        <v>0</v>
      </c>
      <c r="N22" s="46">
        <f>PPNE5!J22</f>
        <v>0</v>
      </c>
      <c r="O22" s="46">
        <f>IFERROR(N22/$N$18*100,"0.00")</f>
        <v>0</v>
      </c>
    </row>
    <row r="23" spans="1:15" ht="12.75" x14ac:dyDescent="0.2">
      <c r="A23" s="47">
        <v>2</v>
      </c>
      <c r="B23" s="48">
        <v>1</v>
      </c>
      <c r="C23" s="48">
        <v>1</v>
      </c>
      <c r="D23" s="48">
        <v>1</v>
      </c>
      <c r="E23" s="48" t="s">
        <v>301</v>
      </c>
      <c r="F23" s="49" t="s">
        <v>74</v>
      </c>
      <c r="G23" s="46"/>
      <c r="H23" s="46"/>
      <c r="I23" s="46"/>
      <c r="J23" s="46"/>
      <c r="K23" s="46"/>
      <c r="L23" s="46"/>
      <c r="M23" s="46"/>
      <c r="N23" s="46">
        <f t="shared" ref="N23:N27" si="4">SUBTOTAL(9,G23:M23)</f>
        <v>0</v>
      </c>
      <c r="O23" s="46">
        <f t="shared" ref="O23:O27" si="5">IFERROR(N23/$N$18*100,"0.00")</f>
        <v>0</v>
      </c>
    </row>
    <row r="24" spans="1:15" ht="12.75" x14ac:dyDescent="0.2">
      <c r="A24" s="47">
        <v>2</v>
      </c>
      <c r="B24" s="48">
        <v>1</v>
      </c>
      <c r="C24" s="48">
        <v>1</v>
      </c>
      <c r="D24" s="48">
        <v>1</v>
      </c>
      <c r="E24" s="48" t="s">
        <v>302</v>
      </c>
      <c r="F24" s="49" t="s">
        <v>344</v>
      </c>
      <c r="G24" s="46"/>
      <c r="H24" s="46"/>
      <c r="I24" s="46"/>
      <c r="J24" s="46"/>
      <c r="K24" s="46"/>
      <c r="L24" s="46"/>
      <c r="M24" s="46"/>
      <c r="N24" s="46">
        <f t="shared" si="4"/>
        <v>0</v>
      </c>
      <c r="O24" s="46">
        <f t="shared" si="5"/>
        <v>0</v>
      </c>
    </row>
    <row r="25" spans="1:15" ht="12.75" x14ac:dyDescent="0.2">
      <c r="A25" s="47">
        <v>2</v>
      </c>
      <c r="B25" s="48">
        <v>1</v>
      </c>
      <c r="C25" s="48">
        <v>1</v>
      </c>
      <c r="D25" s="48">
        <v>1</v>
      </c>
      <c r="E25" s="48" t="s">
        <v>303</v>
      </c>
      <c r="F25" s="49" t="s">
        <v>75</v>
      </c>
      <c r="G25" s="46"/>
      <c r="H25" s="46"/>
      <c r="I25" s="46"/>
      <c r="J25" s="46"/>
      <c r="K25" s="46"/>
      <c r="L25" s="46"/>
      <c r="M25" s="46"/>
      <c r="N25" s="46">
        <f t="shared" si="4"/>
        <v>0</v>
      </c>
      <c r="O25" s="46">
        <f t="shared" si="5"/>
        <v>0</v>
      </c>
    </row>
    <row r="26" spans="1:15" ht="12.75" x14ac:dyDescent="0.2">
      <c r="A26" s="47">
        <v>2</v>
      </c>
      <c r="B26" s="48">
        <v>1</v>
      </c>
      <c r="C26" s="48">
        <v>1</v>
      </c>
      <c r="D26" s="48">
        <v>1</v>
      </c>
      <c r="E26" s="48" t="s">
        <v>307</v>
      </c>
      <c r="F26" s="49" t="s">
        <v>76</v>
      </c>
      <c r="G26" s="46"/>
      <c r="H26" s="46"/>
      <c r="I26" s="46"/>
      <c r="J26" s="46"/>
      <c r="K26" s="46"/>
      <c r="L26" s="46"/>
      <c r="M26" s="46"/>
      <c r="N26" s="46">
        <f t="shared" si="4"/>
        <v>0</v>
      </c>
      <c r="O26" s="46">
        <f t="shared" si="5"/>
        <v>0</v>
      </c>
    </row>
    <row r="27" spans="1:15" ht="12.75" x14ac:dyDescent="0.2">
      <c r="A27" s="47">
        <v>2</v>
      </c>
      <c r="B27" s="48">
        <v>1</v>
      </c>
      <c r="C27" s="48">
        <v>1</v>
      </c>
      <c r="D27" s="48">
        <v>1</v>
      </c>
      <c r="E27" s="48" t="s">
        <v>345</v>
      </c>
      <c r="F27" s="49" t="s">
        <v>346</v>
      </c>
      <c r="G27" s="46"/>
      <c r="H27" s="46"/>
      <c r="I27" s="46"/>
      <c r="J27" s="46"/>
      <c r="K27" s="46"/>
      <c r="L27" s="46"/>
      <c r="M27" s="46"/>
      <c r="N27" s="46">
        <f t="shared" si="4"/>
        <v>0</v>
      </c>
      <c r="O27" s="46">
        <f t="shared" si="5"/>
        <v>0</v>
      </c>
    </row>
    <row r="28" spans="1:15" ht="12.75" x14ac:dyDescent="0.2">
      <c r="A28" s="55">
        <v>2</v>
      </c>
      <c r="B28" s="56">
        <v>1</v>
      </c>
      <c r="C28" s="56">
        <v>1</v>
      </c>
      <c r="D28" s="56">
        <v>2</v>
      </c>
      <c r="E28" s="56"/>
      <c r="F28" s="44" t="s">
        <v>77</v>
      </c>
      <c r="G28" s="57">
        <f>SUM(G29:G37)</f>
        <v>53922264.412685998</v>
      </c>
      <c r="H28" s="57">
        <f t="shared" ref="H28:M28" si="6">SUM(H29:H37)</f>
        <v>51022396.879773997</v>
      </c>
      <c r="I28" s="57">
        <f t="shared" si="6"/>
        <v>149233028.61827901</v>
      </c>
      <c r="J28" s="57">
        <f t="shared" si="6"/>
        <v>37571891.449423999</v>
      </c>
      <c r="K28" s="57">
        <f t="shared" si="6"/>
        <v>17951381.015148003</v>
      </c>
      <c r="L28" s="57">
        <f t="shared" si="6"/>
        <v>0</v>
      </c>
      <c r="M28" s="57">
        <f t="shared" si="6"/>
        <v>129129679.39268899</v>
      </c>
      <c r="N28" s="57">
        <f>PPNE5!J28</f>
        <v>438841939</v>
      </c>
      <c r="O28" s="76">
        <f>IFERROR(N28/$N$18*100,"0.00")</f>
        <v>38.251012834997255</v>
      </c>
    </row>
    <row r="29" spans="1:15" ht="12.75" x14ac:dyDescent="0.2">
      <c r="A29" s="47">
        <v>2</v>
      </c>
      <c r="B29" s="48">
        <v>1</v>
      </c>
      <c r="C29" s="48">
        <v>1</v>
      </c>
      <c r="D29" s="48">
        <v>2</v>
      </c>
      <c r="E29" s="48" t="s">
        <v>300</v>
      </c>
      <c r="F29" s="49" t="s">
        <v>78</v>
      </c>
      <c r="G29" s="46">
        <f>N29*0.122874</f>
        <v>0</v>
      </c>
      <c r="H29" s="46">
        <f>N29*0.116266</f>
        <v>0</v>
      </c>
      <c r="I29" s="46">
        <f>N29*0.340061</f>
        <v>0</v>
      </c>
      <c r="J29" s="46">
        <f>N29*0.085616</f>
        <v>0</v>
      </c>
      <c r="K29" s="46">
        <v>0</v>
      </c>
      <c r="L29" s="46"/>
      <c r="M29" s="46">
        <f>N29*0.294251</f>
        <v>0</v>
      </c>
      <c r="N29" s="46">
        <f>PPNE5!J29</f>
        <v>0</v>
      </c>
      <c r="O29" s="46">
        <f t="shared" ref="O29:O37" si="7">IFERROR(N29/$N$18*100,"0.00")</f>
        <v>0</v>
      </c>
    </row>
    <row r="30" spans="1:15" ht="12.75" x14ac:dyDescent="0.2">
      <c r="A30" s="47">
        <v>2</v>
      </c>
      <c r="B30" s="48">
        <v>1</v>
      </c>
      <c r="C30" s="48">
        <v>1</v>
      </c>
      <c r="D30" s="48">
        <v>2</v>
      </c>
      <c r="E30" s="48" t="s">
        <v>301</v>
      </c>
      <c r="F30" s="49" t="s">
        <v>79</v>
      </c>
      <c r="G30" s="46">
        <f>PPNE5!J30*0.122874</f>
        <v>0</v>
      </c>
      <c r="H30" s="46">
        <f>PPNE5!J30*0.116266</f>
        <v>0</v>
      </c>
      <c r="I30" s="46">
        <f>PPNE5!J30*0.340061</f>
        <v>0</v>
      </c>
      <c r="J30" s="46">
        <f>PPNE5!J30*0.085616</f>
        <v>0</v>
      </c>
      <c r="K30" s="46">
        <v>0</v>
      </c>
      <c r="L30" s="46"/>
      <c r="M30" s="46">
        <f>PPNE5!J30*0.294251</f>
        <v>0</v>
      </c>
      <c r="N30" s="46">
        <f>PPNE5!J30</f>
        <v>0</v>
      </c>
      <c r="O30" s="46">
        <f t="shared" si="7"/>
        <v>0</v>
      </c>
    </row>
    <row r="31" spans="1:15" ht="12.75" x14ac:dyDescent="0.2">
      <c r="A31" s="47">
        <v>2</v>
      </c>
      <c r="B31" s="48">
        <v>1</v>
      </c>
      <c r="C31" s="48">
        <v>1</v>
      </c>
      <c r="D31" s="48">
        <v>2</v>
      </c>
      <c r="E31" s="48" t="s">
        <v>302</v>
      </c>
      <c r="F31" s="49" t="s">
        <v>36</v>
      </c>
      <c r="G31" s="46">
        <f>PPNE5!J31*0.122874</f>
        <v>0</v>
      </c>
      <c r="H31" s="46">
        <f>PPNE5!J31*0.116266</f>
        <v>0</v>
      </c>
      <c r="I31" s="46">
        <f>PPNE5!J31*0.340061</f>
        <v>0</v>
      </c>
      <c r="J31" s="46">
        <f>PPNE5!J31*0.085616</f>
        <v>0</v>
      </c>
      <c r="K31" s="46">
        <v>0</v>
      </c>
      <c r="L31" s="46"/>
      <c r="M31" s="46">
        <f>PPNE5!J31*0.294251</f>
        <v>0</v>
      </c>
      <c r="N31" s="46">
        <f>PPNE5!J31</f>
        <v>0</v>
      </c>
      <c r="O31" s="46">
        <f t="shared" si="7"/>
        <v>0</v>
      </c>
    </row>
    <row r="32" spans="1:15" ht="12.75" x14ac:dyDescent="0.2">
      <c r="A32" s="47">
        <v>2</v>
      </c>
      <c r="B32" s="48">
        <v>1</v>
      </c>
      <c r="C32" s="48">
        <v>1</v>
      </c>
      <c r="D32" s="48">
        <v>2</v>
      </c>
      <c r="E32" s="48" t="s">
        <v>303</v>
      </c>
      <c r="F32" s="49" t="s">
        <v>80</v>
      </c>
      <c r="G32" s="46">
        <f>PPNE5!J32*0.122874</f>
        <v>0</v>
      </c>
      <c r="H32" s="46">
        <f>PPNE5!J32*0.116266</f>
        <v>0</v>
      </c>
      <c r="I32" s="46">
        <f>PPNE5!J32*0.340061</f>
        <v>0</v>
      </c>
      <c r="J32" s="46">
        <f>PPNE5!J32*0.085616</f>
        <v>0</v>
      </c>
      <c r="K32" s="46">
        <v>0</v>
      </c>
      <c r="L32" s="46"/>
      <c r="M32" s="46">
        <f>PPNE5!J32*0.294251</f>
        <v>0</v>
      </c>
      <c r="N32" s="46">
        <f>PPNE5!J32</f>
        <v>0</v>
      </c>
      <c r="O32" s="46">
        <f t="shared" si="7"/>
        <v>0</v>
      </c>
    </row>
    <row r="33" spans="1:15" ht="12.75" x14ac:dyDescent="0.2">
      <c r="A33" s="47">
        <v>2</v>
      </c>
      <c r="B33" s="48">
        <v>1</v>
      </c>
      <c r="C33" s="48">
        <v>1</v>
      </c>
      <c r="D33" s="48">
        <v>2</v>
      </c>
      <c r="E33" s="48" t="s">
        <v>307</v>
      </c>
      <c r="F33" s="49" t="s">
        <v>81</v>
      </c>
      <c r="G33" s="46">
        <f>PPNE5!J33*0.122874</f>
        <v>0</v>
      </c>
      <c r="H33" s="46">
        <f>PPNE5!J33*0.116266</f>
        <v>0</v>
      </c>
      <c r="I33" s="46">
        <f>PPNE5!J33*0.340061</f>
        <v>0</v>
      </c>
      <c r="J33" s="46">
        <f>PPNE5!J33*0.085616</f>
        <v>0</v>
      </c>
      <c r="K33" s="46">
        <v>0</v>
      </c>
      <c r="L33" s="46"/>
      <c r="M33" s="46">
        <f>PPNE5!J33*0.294251</f>
        <v>0</v>
      </c>
      <c r="N33" s="46">
        <f>PPNE5!J33</f>
        <v>0</v>
      </c>
      <c r="O33" s="46">
        <f t="shared" si="7"/>
        <v>0</v>
      </c>
    </row>
    <row r="34" spans="1:15" ht="12.75" x14ac:dyDescent="0.2">
      <c r="A34" s="47">
        <v>2</v>
      </c>
      <c r="B34" s="48">
        <v>1</v>
      </c>
      <c r="C34" s="48">
        <v>1</v>
      </c>
      <c r="D34" s="48">
        <v>2</v>
      </c>
      <c r="E34" s="48" t="s">
        <v>345</v>
      </c>
      <c r="F34" s="49" t="s">
        <v>82</v>
      </c>
      <c r="G34" s="46">
        <f>PPNE5!J34*0.122874</f>
        <v>33913.224000000002</v>
      </c>
      <c r="H34" s="46">
        <f>PPNE5!J34*0.116266</f>
        <v>32089.415999999997</v>
      </c>
      <c r="I34" s="46">
        <f>PPNE5!J34*0.340061</f>
        <v>93856.835999999996</v>
      </c>
      <c r="J34" s="46">
        <f>PPNE5!J34*0.085616</f>
        <v>23630.016</v>
      </c>
      <c r="K34" s="46">
        <v>0</v>
      </c>
      <c r="L34" s="46"/>
      <c r="M34" s="46">
        <f>PPNE5!J34*0.294251</f>
        <v>81213.275999999998</v>
      </c>
      <c r="N34" s="46">
        <f>PPNE5!J34</f>
        <v>276000</v>
      </c>
      <c r="O34" s="46">
        <f t="shared" si="7"/>
        <v>2.4057134481076207E-2</v>
      </c>
    </row>
    <row r="35" spans="1:15" ht="12.75" x14ac:dyDescent="0.2">
      <c r="A35" s="47">
        <v>2</v>
      </c>
      <c r="B35" s="48">
        <v>1</v>
      </c>
      <c r="C35" s="48">
        <v>1</v>
      </c>
      <c r="D35" s="48">
        <v>2</v>
      </c>
      <c r="E35" s="48" t="s">
        <v>347</v>
      </c>
      <c r="F35" s="49" t="s">
        <v>38</v>
      </c>
      <c r="G35" s="46">
        <f>PPNE5!J35*0.122874</f>
        <v>0</v>
      </c>
      <c r="H35" s="46">
        <f>PPNE5!J35*0.116266</f>
        <v>0</v>
      </c>
      <c r="I35" s="46">
        <f>PPNE5!J35*0.340061</f>
        <v>0</v>
      </c>
      <c r="J35" s="46">
        <f>PPNE5!J35*0.085616</f>
        <v>0</v>
      </c>
      <c r="K35" s="46">
        <f>PPNE5!J35*0.040932</f>
        <v>0</v>
      </c>
      <c r="L35" s="46"/>
      <c r="M35" s="46">
        <f>PPNE5!J35*0.294251</f>
        <v>0</v>
      </c>
      <c r="N35" s="46">
        <f>PPNE5!J35</f>
        <v>0</v>
      </c>
      <c r="O35" s="46">
        <f t="shared" si="7"/>
        <v>0</v>
      </c>
    </row>
    <row r="36" spans="1:15" ht="12.75" x14ac:dyDescent="0.2">
      <c r="A36" s="47">
        <v>2</v>
      </c>
      <c r="B36" s="48">
        <v>1</v>
      </c>
      <c r="C36" s="48">
        <v>1</v>
      </c>
      <c r="D36" s="48">
        <v>2</v>
      </c>
      <c r="E36" s="48" t="s">
        <v>352</v>
      </c>
      <c r="F36" s="49" t="s">
        <v>1175</v>
      </c>
      <c r="G36" s="46">
        <f>PPNE5!J36*0.122874</f>
        <v>53851488.988685995</v>
      </c>
      <c r="H36" s="46">
        <f>PPNE5!J36*0.116266</f>
        <v>50955427.663773999</v>
      </c>
      <c r="I36" s="46">
        <f>PPNE5!J36*0.340061</f>
        <v>149037153.482279</v>
      </c>
      <c r="J36" s="46">
        <f>PPNE5!J36*0.085616</f>
        <v>37522576.633423999</v>
      </c>
      <c r="K36" s="46">
        <f>PPNE5!J36*0.040932</f>
        <v>17939101.415148001</v>
      </c>
      <c r="L36" s="46"/>
      <c r="M36" s="46">
        <f>PPNE5!J36*0.294251</f>
        <v>128960190.816689</v>
      </c>
      <c r="N36" s="46">
        <f>PPNE5!J36</f>
        <v>438265939</v>
      </c>
      <c r="O36" s="46">
        <f t="shared" si="7"/>
        <v>38.200806641297618</v>
      </c>
    </row>
    <row r="37" spans="1:15" ht="12.75" x14ac:dyDescent="0.2">
      <c r="A37" s="47">
        <v>2</v>
      </c>
      <c r="B37" s="48">
        <v>1</v>
      </c>
      <c r="C37" s="48">
        <v>1</v>
      </c>
      <c r="D37" s="48">
        <v>2</v>
      </c>
      <c r="E37" s="48" t="s">
        <v>353</v>
      </c>
      <c r="F37" s="49" t="s">
        <v>1176</v>
      </c>
      <c r="G37" s="46">
        <f>N37*0.122874</f>
        <v>36862.199999999997</v>
      </c>
      <c r="H37" s="46">
        <f>N37*0.116266</f>
        <v>34879.799999999996</v>
      </c>
      <c r="I37" s="46">
        <f>N37*0.340061</f>
        <v>102018.3</v>
      </c>
      <c r="J37" s="46">
        <f>N37*0.085616</f>
        <v>25684.799999999999</v>
      </c>
      <c r="K37" s="46">
        <f>N37*0.040932</f>
        <v>12279.6</v>
      </c>
      <c r="L37" s="46"/>
      <c r="M37" s="46">
        <f>N37*0.294251</f>
        <v>88275.299999999988</v>
      </c>
      <c r="N37" s="46">
        <f>PPNE5!J37</f>
        <v>300000</v>
      </c>
      <c r="O37" s="46">
        <f t="shared" si="7"/>
        <v>2.6149059218561095E-2</v>
      </c>
    </row>
    <row r="38" spans="1:15" ht="12.75" x14ac:dyDescent="0.2">
      <c r="A38" s="55">
        <v>2</v>
      </c>
      <c r="B38" s="56">
        <v>1</v>
      </c>
      <c r="C38" s="56">
        <v>1</v>
      </c>
      <c r="D38" s="56">
        <v>3</v>
      </c>
      <c r="E38" s="56"/>
      <c r="F38" s="44" t="s">
        <v>83</v>
      </c>
      <c r="G38" s="57">
        <f t="shared" ref="G38:M38" si="8">G39</f>
        <v>0</v>
      </c>
      <c r="H38" s="57">
        <f t="shared" si="8"/>
        <v>0</v>
      </c>
      <c r="I38" s="57">
        <f t="shared" si="8"/>
        <v>0</v>
      </c>
      <c r="J38" s="57">
        <f t="shared" si="8"/>
        <v>0</v>
      </c>
      <c r="K38" s="57">
        <f t="shared" si="8"/>
        <v>0</v>
      </c>
      <c r="L38" s="57">
        <f t="shared" si="8"/>
        <v>0</v>
      </c>
      <c r="M38" s="57">
        <f t="shared" si="8"/>
        <v>0</v>
      </c>
      <c r="N38" s="46">
        <f>PPNE5!J38</f>
        <v>0</v>
      </c>
      <c r="O38" s="70">
        <f>IFERROR(N38/$N$18*100,"0.00")</f>
        <v>0</v>
      </c>
    </row>
    <row r="39" spans="1:15" ht="12.75" x14ac:dyDescent="0.2">
      <c r="A39" s="47">
        <v>2</v>
      </c>
      <c r="B39" s="48">
        <v>1</v>
      </c>
      <c r="C39" s="48">
        <v>1</v>
      </c>
      <c r="D39" s="48">
        <v>3</v>
      </c>
      <c r="E39" s="48" t="s">
        <v>300</v>
      </c>
      <c r="F39" s="49" t="s">
        <v>83</v>
      </c>
      <c r="G39" s="46">
        <f>PPNE5!J39*0.122874</f>
        <v>0</v>
      </c>
      <c r="H39" s="46">
        <f>PPNE5!J39*0.116266</f>
        <v>0</v>
      </c>
      <c r="I39" s="46">
        <f>PPNE5!J39*0.340061</f>
        <v>0</v>
      </c>
      <c r="J39" s="46">
        <f>PPNE5!J39*0.085616</f>
        <v>0</v>
      </c>
      <c r="K39" s="46">
        <f>PPNE5!J39*0.040932</f>
        <v>0</v>
      </c>
      <c r="L39" s="46"/>
      <c r="M39" s="46">
        <f>PPNE5!J39*0.294251</f>
        <v>0</v>
      </c>
      <c r="N39" s="46">
        <f>PPNE5!J39</f>
        <v>0</v>
      </c>
      <c r="O39" s="46">
        <f>IFERROR(N39/$N$18*100,"0.00")</f>
        <v>0</v>
      </c>
    </row>
    <row r="40" spans="1:15" ht="12.75" x14ac:dyDescent="0.2">
      <c r="A40" s="55">
        <v>2</v>
      </c>
      <c r="B40" s="56">
        <v>1</v>
      </c>
      <c r="C40" s="56">
        <v>1</v>
      </c>
      <c r="D40" s="56">
        <v>4</v>
      </c>
      <c r="E40" s="56"/>
      <c r="F40" s="44" t="s">
        <v>348</v>
      </c>
      <c r="G40" s="57">
        <f t="shared" ref="G40:M40" si="9">G41</f>
        <v>4282211.3671979997</v>
      </c>
      <c r="H40" s="57">
        <f t="shared" si="9"/>
        <v>4051919.7455819999</v>
      </c>
      <c r="I40" s="57">
        <f t="shared" si="9"/>
        <v>11851271.056047</v>
      </c>
      <c r="J40" s="57">
        <f t="shared" si="9"/>
        <v>2983754.1580320001</v>
      </c>
      <c r="K40" s="57">
        <f t="shared" si="9"/>
        <v>1426497.677964</v>
      </c>
      <c r="L40" s="57">
        <f t="shared" si="9"/>
        <v>0</v>
      </c>
      <c r="M40" s="57">
        <f t="shared" si="9"/>
        <v>10254772.995176999</v>
      </c>
      <c r="N40" s="57">
        <f>PPNE5!J40</f>
        <v>34850427</v>
      </c>
      <c r="O40" s="70">
        <f>IFERROR(N40/$N$18*100,"0.00")</f>
        <v>3.0376862647171352</v>
      </c>
    </row>
    <row r="41" spans="1:15" ht="12.75" x14ac:dyDescent="0.2">
      <c r="A41" s="47">
        <v>2</v>
      </c>
      <c r="B41" s="48">
        <v>1</v>
      </c>
      <c r="C41" s="48">
        <v>1</v>
      </c>
      <c r="D41" s="48">
        <v>4</v>
      </c>
      <c r="E41" s="48" t="s">
        <v>300</v>
      </c>
      <c r="F41" s="49" t="s">
        <v>348</v>
      </c>
      <c r="G41" s="46">
        <f>N41*0.122874</f>
        <v>4282211.3671979997</v>
      </c>
      <c r="H41" s="46">
        <f>N41*0.116266</f>
        <v>4051919.7455819999</v>
      </c>
      <c r="I41" s="46">
        <f>N41*0.340061</f>
        <v>11851271.056047</v>
      </c>
      <c r="J41" s="46">
        <f>N41*0.085616</f>
        <v>2983754.1580320001</v>
      </c>
      <c r="K41" s="46">
        <f>N41*0.040932</f>
        <v>1426497.677964</v>
      </c>
      <c r="L41" s="46"/>
      <c r="M41" s="46">
        <f>N41*0.294251</f>
        <v>10254772.995176999</v>
      </c>
      <c r="N41" s="46">
        <f>PPNE5!J41</f>
        <v>34850427</v>
      </c>
      <c r="O41" s="46">
        <f>IFERROR(N41/$N$18*100,"0.00")</f>
        <v>3.0376862647171352</v>
      </c>
    </row>
    <row r="42" spans="1:15" ht="12.75" x14ac:dyDescent="0.2">
      <c r="A42" s="55">
        <v>2</v>
      </c>
      <c r="B42" s="56">
        <v>1</v>
      </c>
      <c r="C42" s="56">
        <v>1</v>
      </c>
      <c r="D42" s="56">
        <v>5</v>
      </c>
      <c r="E42" s="56"/>
      <c r="F42" s="44" t="s">
        <v>349</v>
      </c>
      <c r="G42" s="57">
        <f t="shared" ref="G42:M42" si="10">SUM(G43:G46)</f>
        <v>0</v>
      </c>
      <c r="H42" s="57">
        <f t="shared" si="10"/>
        <v>0</v>
      </c>
      <c r="I42" s="57">
        <f t="shared" si="10"/>
        <v>0</v>
      </c>
      <c r="J42" s="57">
        <f t="shared" si="10"/>
        <v>0</v>
      </c>
      <c r="K42" s="57">
        <f t="shared" si="10"/>
        <v>0</v>
      </c>
      <c r="L42" s="57">
        <f t="shared" si="10"/>
        <v>0</v>
      </c>
      <c r="M42" s="57">
        <f t="shared" si="10"/>
        <v>0</v>
      </c>
      <c r="N42" s="57">
        <f>PPNE5!J42</f>
        <v>0</v>
      </c>
      <c r="O42" s="70">
        <f>IFERROR(N42/$N$18*100,"0.00")</f>
        <v>0</v>
      </c>
    </row>
    <row r="43" spans="1:15" ht="12.75" x14ac:dyDescent="0.2">
      <c r="A43" s="47">
        <v>2</v>
      </c>
      <c r="B43" s="48">
        <v>1</v>
      </c>
      <c r="C43" s="48">
        <v>1</v>
      </c>
      <c r="D43" s="48">
        <v>5</v>
      </c>
      <c r="E43" s="48" t="s">
        <v>300</v>
      </c>
      <c r="F43" s="50" t="s">
        <v>349</v>
      </c>
      <c r="G43" s="46">
        <f>PPNE5!J43*0.122874</f>
        <v>0</v>
      </c>
      <c r="H43" s="46">
        <f>PPNE5!J43*0.116266</f>
        <v>0</v>
      </c>
      <c r="I43" s="46">
        <f>PPNE5!J43*0.340061</f>
        <v>0</v>
      </c>
      <c r="J43" s="46">
        <f>PPNE5!J43*0.085616</f>
        <v>0</v>
      </c>
      <c r="K43" s="46">
        <f>PPNE5!J43*0.040932</f>
        <v>0</v>
      </c>
      <c r="L43" s="46"/>
      <c r="M43" s="46">
        <f>PPNE5!J43*0.294251</f>
        <v>0</v>
      </c>
      <c r="N43" s="46">
        <f>PPNE5!J43</f>
        <v>0</v>
      </c>
      <c r="O43" s="46">
        <f t="shared" ref="O43:O46" si="11">IFERROR(N43/$N$18*100,"0.00")</f>
        <v>0</v>
      </c>
    </row>
    <row r="44" spans="1:15" ht="12.75" x14ac:dyDescent="0.2">
      <c r="A44" s="47">
        <v>2</v>
      </c>
      <c r="B44" s="48">
        <v>1</v>
      </c>
      <c r="C44" s="48">
        <v>1</v>
      </c>
      <c r="D44" s="48">
        <v>5</v>
      </c>
      <c r="E44" s="48" t="s">
        <v>301</v>
      </c>
      <c r="F44" s="49" t="s">
        <v>84</v>
      </c>
      <c r="G44" s="46">
        <f>PPNE5!J44*0.122874</f>
        <v>0</v>
      </c>
      <c r="H44" s="46">
        <f>PPNE5!J44*0.116266</f>
        <v>0</v>
      </c>
      <c r="I44" s="46">
        <f>PPNE5!J44*0.340061</f>
        <v>0</v>
      </c>
      <c r="J44" s="46">
        <f>PPNE5!J44*0.085616</f>
        <v>0</v>
      </c>
      <c r="K44" s="46">
        <f>PPNE5!J44*0.040932</f>
        <v>0</v>
      </c>
      <c r="L44" s="46"/>
      <c r="M44" s="46">
        <f>PPNE5!J44*0.294251</f>
        <v>0</v>
      </c>
      <c r="N44" s="46">
        <f>PPNE5!J44</f>
        <v>0</v>
      </c>
      <c r="O44" s="46">
        <f t="shared" si="11"/>
        <v>0</v>
      </c>
    </row>
    <row r="45" spans="1:15" ht="12.75" x14ac:dyDescent="0.2">
      <c r="A45" s="47">
        <v>2</v>
      </c>
      <c r="B45" s="48">
        <v>1</v>
      </c>
      <c r="C45" s="48">
        <v>1</v>
      </c>
      <c r="D45" s="48">
        <v>5</v>
      </c>
      <c r="E45" s="48" t="s">
        <v>302</v>
      </c>
      <c r="F45" s="49" t="s">
        <v>350</v>
      </c>
      <c r="G45" s="46">
        <f>N45*0.122874</f>
        <v>0</v>
      </c>
      <c r="H45" s="46">
        <f>N45*0.116266</f>
        <v>0</v>
      </c>
      <c r="I45" s="46">
        <f>N45*0.340061</f>
        <v>0</v>
      </c>
      <c r="J45" s="46">
        <f>N45*0.085616</f>
        <v>0</v>
      </c>
      <c r="K45" s="46">
        <f>N45*0.040932</f>
        <v>0</v>
      </c>
      <c r="L45" s="46"/>
      <c r="M45" s="46">
        <f>N45*0.294251</f>
        <v>0</v>
      </c>
      <c r="N45" s="46">
        <f>PPNE5!J45</f>
        <v>0</v>
      </c>
      <c r="O45" s="46">
        <f t="shared" si="11"/>
        <v>0</v>
      </c>
    </row>
    <row r="46" spans="1:15" ht="12.75" x14ac:dyDescent="0.2">
      <c r="A46" s="47">
        <v>2</v>
      </c>
      <c r="B46" s="48">
        <v>1</v>
      </c>
      <c r="C46" s="48">
        <v>1</v>
      </c>
      <c r="D46" s="48">
        <v>5</v>
      </c>
      <c r="E46" s="48" t="s">
        <v>303</v>
      </c>
      <c r="F46" s="49" t="s">
        <v>304</v>
      </c>
      <c r="G46" s="46">
        <f>N46*0.122874</f>
        <v>0</v>
      </c>
      <c r="H46" s="46">
        <f>N46*0.116266</f>
        <v>0</v>
      </c>
      <c r="I46" s="46">
        <f>N46*0.340061</f>
        <v>0</v>
      </c>
      <c r="J46" s="46">
        <f>N46*0.085616</f>
        <v>0</v>
      </c>
      <c r="K46" s="46">
        <f>N46*0.040932</f>
        <v>0</v>
      </c>
      <c r="L46" s="46"/>
      <c r="M46" s="46">
        <f>N46*0.294251</f>
        <v>0</v>
      </c>
      <c r="N46" s="46">
        <f>PPNE5!J46</f>
        <v>0</v>
      </c>
      <c r="O46" s="46">
        <f t="shared" si="11"/>
        <v>0</v>
      </c>
    </row>
    <row r="47" spans="1:15" ht="12.75" x14ac:dyDescent="0.2">
      <c r="A47" s="55">
        <v>2</v>
      </c>
      <c r="B47" s="56">
        <v>1</v>
      </c>
      <c r="C47" s="56">
        <v>1</v>
      </c>
      <c r="D47" s="56">
        <v>6</v>
      </c>
      <c r="E47" s="56"/>
      <c r="F47" s="44" t="s">
        <v>351</v>
      </c>
      <c r="G47" s="57">
        <f t="shared" ref="G47:M47" si="12">G48</f>
        <v>0</v>
      </c>
      <c r="H47" s="57">
        <f t="shared" si="12"/>
        <v>0</v>
      </c>
      <c r="I47" s="57">
        <f t="shared" si="12"/>
        <v>0</v>
      </c>
      <c r="J47" s="57">
        <f t="shared" si="12"/>
        <v>0</v>
      </c>
      <c r="K47" s="57">
        <f t="shared" si="12"/>
        <v>0</v>
      </c>
      <c r="L47" s="57">
        <f t="shared" si="12"/>
        <v>0</v>
      </c>
      <c r="M47" s="57">
        <f t="shared" si="12"/>
        <v>0</v>
      </c>
      <c r="N47" s="46">
        <f>PPNE5!J47</f>
        <v>0</v>
      </c>
      <c r="O47" s="70">
        <f>IFERROR(N47/$N$18*100,"0.00")</f>
        <v>0</v>
      </c>
    </row>
    <row r="48" spans="1:15" ht="12.75" x14ac:dyDescent="0.2">
      <c r="A48" s="47">
        <v>2</v>
      </c>
      <c r="B48" s="48">
        <v>1</v>
      </c>
      <c r="C48" s="48">
        <v>1</v>
      </c>
      <c r="D48" s="48">
        <v>6</v>
      </c>
      <c r="E48" s="48" t="s">
        <v>300</v>
      </c>
      <c r="F48" s="49" t="s">
        <v>351</v>
      </c>
      <c r="G48" s="46">
        <f>PPNE5!J48*0.122874</f>
        <v>0</v>
      </c>
      <c r="H48" s="46">
        <f>PPNE5!J48*0.116266</f>
        <v>0</v>
      </c>
      <c r="I48" s="46">
        <f>PPNE5!J48*0.340061</f>
        <v>0</v>
      </c>
      <c r="J48" s="46">
        <f>PPNE5!J48*0.085616</f>
        <v>0</v>
      </c>
      <c r="K48" s="46">
        <f>PPNE5!J48*0.040932</f>
        <v>0</v>
      </c>
      <c r="L48" s="46"/>
      <c r="M48" s="46">
        <f>PPNE5!J48*0.294251</f>
        <v>0</v>
      </c>
      <c r="N48" s="46">
        <f>PPNE5!J48</f>
        <v>0</v>
      </c>
      <c r="O48" s="46">
        <f>IFERROR(N48/$N$18*100,"0.00")</f>
        <v>0</v>
      </c>
    </row>
    <row r="49" spans="1:15" ht="12.75" x14ac:dyDescent="0.2">
      <c r="A49" s="77">
        <v>2</v>
      </c>
      <c r="B49" s="75">
        <v>1</v>
      </c>
      <c r="C49" s="75">
        <v>2</v>
      </c>
      <c r="D49" s="75"/>
      <c r="E49" s="75"/>
      <c r="F49" s="78" t="s">
        <v>21</v>
      </c>
      <c r="G49" s="299">
        <f t="shared" ref="G49:M49" si="13">+G50+G52+G63</f>
        <v>7432804.3099799994</v>
      </c>
      <c r="H49" s="299">
        <f t="shared" si="13"/>
        <v>7033077.9978199992</v>
      </c>
      <c r="I49" s="299">
        <f t="shared" si="13"/>
        <v>20570721.767469998</v>
      </c>
      <c r="J49" s="299">
        <f t="shared" si="13"/>
        <v>5179020.5723200003</v>
      </c>
      <c r="K49" s="299">
        <f t="shared" si="13"/>
        <v>2476028.6636400004</v>
      </c>
      <c r="L49" s="299">
        <f t="shared" si="13"/>
        <v>0</v>
      </c>
      <c r="M49" s="299">
        <f t="shared" si="13"/>
        <v>17799616.68877</v>
      </c>
      <c r="N49" s="299">
        <f>PPNE5!J49</f>
        <v>60491270</v>
      </c>
      <c r="O49" s="76">
        <f>IFERROR(N49/$N$18*100,"0.00")</f>
        <v>5.2726326714532279</v>
      </c>
    </row>
    <row r="50" spans="1:15" ht="12.75" x14ac:dyDescent="0.2">
      <c r="A50" s="55">
        <v>2</v>
      </c>
      <c r="B50" s="56">
        <v>1</v>
      </c>
      <c r="C50" s="56">
        <v>2</v>
      </c>
      <c r="D50" s="56">
        <v>1</v>
      </c>
      <c r="E50" s="56"/>
      <c r="F50" s="44" t="s">
        <v>85</v>
      </c>
      <c r="G50" s="57">
        <f t="shared" ref="G50:M50" si="14">G51</f>
        <v>0</v>
      </c>
      <c r="H50" s="57">
        <f t="shared" si="14"/>
        <v>0</v>
      </c>
      <c r="I50" s="57">
        <f t="shared" si="14"/>
        <v>0</v>
      </c>
      <c r="J50" s="57">
        <f t="shared" si="14"/>
        <v>0</v>
      </c>
      <c r="K50" s="57">
        <f t="shared" si="14"/>
        <v>0</v>
      </c>
      <c r="L50" s="57">
        <f t="shared" si="14"/>
        <v>0</v>
      </c>
      <c r="M50" s="57">
        <f t="shared" si="14"/>
        <v>0</v>
      </c>
      <c r="N50" s="46">
        <f>PPNE5!J50</f>
        <v>0</v>
      </c>
      <c r="O50" s="70">
        <f>IFERROR(N50/$N$18*100,"0.00")</f>
        <v>0</v>
      </c>
    </row>
    <row r="51" spans="1:15" ht="12.75" x14ac:dyDescent="0.2">
      <c r="A51" s="47">
        <v>2</v>
      </c>
      <c r="B51" s="48">
        <v>1</v>
      </c>
      <c r="C51" s="48">
        <v>2</v>
      </c>
      <c r="D51" s="48">
        <v>1</v>
      </c>
      <c r="E51" s="48" t="s">
        <v>300</v>
      </c>
      <c r="F51" s="49" t="s">
        <v>85</v>
      </c>
      <c r="G51" s="46">
        <f>PPNE5!J51*0.122874</f>
        <v>0</v>
      </c>
      <c r="H51" s="46">
        <f>PPNE5!J51*0.116266</f>
        <v>0</v>
      </c>
      <c r="I51" s="46">
        <f>PPNE5!J51*0.340061</f>
        <v>0</v>
      </c>
      <c r="J51" s="46">
        <f>PPNE5!J51*0.085616</f>
        <v>0</v>
      </c>
      <c r="K51" s="46">
        <f>PPNE5!J51*0.040932</f>
        <v>0</v>
      </c>
      <c r="L51" s="46"/>
      <c r="M51" s="46">
        <f>PPNE5!J51*0.294251</f>
        <v>0</v>
      </c>
      <c r="N51" s="46">
        <f>PPNE5!J51</f>
        <v>0</v>
      </c>
      <c r="O51" s="46">
        <f>IFERROR(N51/$J$18*100,"0.00")</f>
        <v>0</v>
      </c>
    </row>
    <row r="52" spans="1:15" ht="12.75" x14ac:dyDescent="0.2">
      <c r="A52" s="55">
        <v>2</v>
      </c>
      <c r="B52" s="56">
        <v>1</v>
      </c>
      <c r="C52" s="56">
        <v>2</v>
      </c>
      <c r="D52" s="56">
        <v>2</v>
      </c>
      <c r="E52" s="56"/>
      <c r="F52" s="44" t="s">
        <v>86</v>
      </c>
      <c r="G52" s="57">
        <f t="shared" ref="G52:M52" si="15">SUM(G53:G62)</f>
        <v>7432804.3099799994</v>
      </c>
      <c r="H52" s="57">
        <f t="shared" si="15"/>
        <v>7033077.9978199992</v>
      </c>
      <c r="I52" s="57">
        <f t="shared" si="15"/>
        <v>20570721.767469998</v>
      </c>
      <c r="J52" s="57">
        <f t="shared" si="15"/>
        <v>5179020.5723200003</v>
      </c>
      <c r="K52" s="57">
        <f t="shared" si="15"/>
        <v>2476028.6636400004</v>
      </c>
      <c r="L52" s="57">
        <f t="shared" si="15"/>
        <v>0</v>
      </c>
      <c r="M52" s="57">
        <f t="shared" si="15"/>
        <v>17799616.68877</v>
      </c>
      <c r="N52" s="57">
        <f>PPNE5!J52</f>
        <v>60491270</v>
      </c>
      <c r="O52" s="70">
        <f>IFERROR(N52/$N$18*100,"0.00")</f>
        <v>5.2726326714532279</v>
      </c>
    </row>
    <row r="53" spans="1:15" ht="12.75" x14ac:dyDescent="0.2">
      <c r="A53" s="47">
        <v>2</v>
      </c>
      <c r="B53" s="48">
        <v>1</v>
      </c>
      <c r="C53" s="48">
        <v>2</v>
      </c>
      <c r="D53" s="48">
        <v>2</v>
      </c>
      <c r="E53" s="48" t="s">
        <v>300</v>
      </c>
      <c r="F53" s="49" t="s">
        <v>87</v>
      </c>
      <c r="G53" s="46">
        <f>PPNE5!J53*0.122874</f>
        <v>0</v>
      </c>
      <c r="H53" s="46">
        <f>PPNE5!J53*0.116266</f>
        <v>0</v>
      </c>
      <c r="I53" s="46">
        <f>PPNE5!J53*0.340061</f>
        <v>0</v>
      </c>
      <c r="J53" s="46">
        <f>PPNE5!J53*0.085616</f>
        <v>0</v>
      </c>
      <c r="K53" s="46">
        <f>PPNE5!J53*0.040932</f>
        <v>0</v>
      </c>
      <c r="L53" s="46"/>
      <c r="M53" s="46">
        <f>PPNE5!J53*0.294251</f>
        <v>0</v>
      </c>
      <c r="N53" s="46">
        <f>PPNE5!J53</f>
        <v>0</v>
      </c>
      <c r="O53" s="46">
        <f t="shared" ref="O53:O62" si="16">IFERROR(N53/$N$18*100,"0.00")</f>
        <v>0</v>
      </c>
    </row>
    <row r="54" spans="1:15" ht="12.75" x14ac:dyDescent="0.2">
      <c r="A54" s="47">
        <v>2</v>
      </c>
      <c r="B54" s="48">
        <v>1</v>
      </c>
      <c r="C54" s="48">
        <v>2</v>
      </c>
      <c r="D54" s="48">
        <v>2</v>
      </c>
      <c r="E54" s="48" t="s">
        <v>301</v>
      </c>
      <c r="F54" s="49" t="s">
        <v>88</v>
      </c>
      <c r="G54" s="46">
        <f>PPNE5!J54*0.122874</f>
        <v>0</v>
      </c>
      <c r="H54" s="46">
        <f>PPNE5!J54*0.116266</f>
        <v>0</v>
      </c>
      <c r="I54" s="46">
        <f>PPNE5!J54*0.340061</f>
        <v>0</v>
      </c>
      <c r="J54" s="46">
        <f>PPNE5!J54*0.085616</f>
        <v>0</v>
      </c>
      <c r="K54" s="46">
        <f>PPNE5!J54*0.040932</f>
        <v>0</v>
      </c>
      <c r="L54" s="46"/>
      <c r="M54" s="46">
        <f>PPNE5!J54*0.294251</f>
        <v>0</v>
      </c>
      <c r="N54" s="46">
        <f>PPNE5!J54</f>
        <v>0</v>
      </c>
      <c r="O54" s="46">
        <f t="shared" si="16"/>
        <v>0</v>
      </c>
    </row>
    <row r="55" spans="1:15" ht="12.75" x14ac:dyDescent="0.2">
      <c r="A55" s="47">
        <v>2</v>
      </c>
      <c r="B55" s="48">
        <v>1</v>
      </c>
      <c r="C55" s="48">
        <v>2</v>
      </c>
      <c r="D55" s="48">
        <v>2</v>
      </c>
      <c r="E55" s="48" t="s">
        <v>302</v>
      </c>
      <c r="F55" s="51" t="s">
        <v>89</v>
      </c>
      <c r="G55" s="46">
        <f>PPNE5!J55*0.122874</f>
        <v>0</v>
      </c>
      <c r="H55" s="46">
        <f>PPNE5!J55*0.116266</f>
        <v>0</v>
      </c>
      <c r="I55" s="46">
        <f>PPNE5!J55*0.340061</f>
        <v>0</v>
      </c>
      <c r="J55" s="46">
        <f>PPNE5!J55*0.085616</f>
        <v>0</v>
      </c>
      <c r="K55" s="46">
        <f>PPNE5!J55*0.040932</f>
        <v>0</v>
      </c>
      <c r="L55" s="46"/>
      <c r="M55" s="46">
        <f>PPNE5!J55*0.294251</f>
        <v>0</v>
      </c>
      <c r="N55" s="46">
        <f>PPNE5!J55</f>
        <v>0</v>
      </c>
      <c r="O55" s="46">
        <f t="shared" si="16"/>
        <v>0</v>
      </c>
    </row>
    <row r="56" spans="1:15" ht="12.75" x14ac:dyDescent="0.2">
      <c r="A56" s="47">
        <v>2</v>
      </c>
      <c r="B56" s="48">
        <v>1</v>
      </c>
      <c r="C56" s="48">
        <v>2</v>
      </c>
      <c r="D56" s="48">
        <v>2</v>
      </c>
      <c r="E56" s="48" t="s">
        <v>303</v>
      </c>
      <c r="F56" s="49" t="s">
        <v>90</v>
      </c>
      <c r="G56" s="46">
        <f>PPNE5!J56*0.122874</f>
        <v>0</v>
      </c>
      <c r="H56" s="46">
        <f>PPNE5!J56*0.116266</f>
        <v>0</v>
      </c>
      <c r="I56" s="46">
        <f>PPNE5!J56*0.340061</f>
        <v>0</v>
      </c>
      <c r="J56" s="46">
        <f>PPNE5!J56*0.085616</f>
        <v>0</v>
      </c>
      <c r="K56" s="46">
        <f>PPNE5!J56*0.040932</f>
        <v>0</v>
      </c>
      <c r="L56" s="46"/>
      <c r="M56" s="46">
        <f>PPNE5!J56*0.294251</f>
        <v>0</v>
      </c>
      <c r="N56" s="46">
        <f>PPNE5!J56</f>
        <v>0</v>
      </c>
      <c r="O56" s="46">
        <f t="shared" si="16"/>
        <v>0</v>
      </c>
    </row>
    <row r="57" spans="1:15" ht="12.75" x14ac:dyDescent="0.2">
      <c r="A57" s="47">
        <v>2</v>
      </c>
      <c r="B57" s="48">
        <v>1</v>
      </c>
      <c r="C57" s="48">
        <v>2</v>
      </c>
      <c r="D57" s="48">
        <v>2</v>
      </c>
      <c r="E57" s="48" t="s">
        <v>307</v>
      </c>
      <c r="F57" s="49" t="s">
        <v>91</v>
      </c>
      <c r="G57" s="46">
        <f>N57*0.122874</f>
        <v>0</v>
      </c>
      <c r="H57" s="46">
        <f>N57*0.116266</f>
        <v>0</v>
      </c>
      <c r="I57" s="46">
        <f>N57*0.340061</f>
        <v>0</v>
      </c>
      <c r="J57" s="46">
        <f>N57*0.085616</f>
        <v>0</v>
      </c>
      <c r="K57" s="46">
        <f>N57*0.040932</f>
        <v>0</v>
      </c>
      <c r="L57" s="46"/>
      <c r="M57" s="46">
        <f>N57*0.294251</f>
        <v>0</v>
      </c>
      <c r="N57" s="46">
        <f>PPNE5!J57</f>
        <v>0</v>
      </c>
      <c r="O57" s="46">
        <f t="shared" si="16"/>
        <v>0</v>
      </c>
    </row>
    <row r="58" spans="1:15" ht="12.75" x14ac:dyDescent="0.2">
      <c r="A58" s="47">
        <v>2</v>
      </c>
      <c r="B58" s="48">
        <v>1</v>
      </c>
      <c r="C58" s="48">
        <v>2</v>
      </c>
      <c r="D58" s="48">
        <v>2</v>
      </c>
      <c r="E58" s="48" t="s">
        <v>345</v>
      </c>
      <c r="F58" s="49" t="s">
        <v>92</v>
      </c>
      <c r="G58" s="46">
        <f>N58*0.122874</f>
        <v>7432804.3099799994</v>
      </c>
      <c r="H58" s="46">
        <f>N58*0.116266</f>
        <v>7033077.9978199992</v>
      </c>
      <c r="I58" s="46">
        <f>N58*0.340061</f>
        <v>20570721.767469998</v>
      </c>
      <c r="J58" s="46">
        <f>N58*0.085616</f>
        <v>5179020.5723200003</v>
      </c>
      <c r="K58" s="46">
        <f>N58*0.040932</f>
        <v>2476028.6636400004</v>
      </c>
      <c r="L58" s="46"/>
      <c r="M58" s="46">
        <f>N58*0.294251</f>
        <v>17799616.68877</v>
      </c>
      <c r="N58" s="46">
        <f>PPNE5!J58</f>
        <v>60491270</v>
      </c>
      <c r="O58" s="46">
        <f t="shared" si="16"/>
        <v>5.2726326714532279</v>
      </c>
    </row>
    <row r="59" spans="1:15" ht="12.75" x14ac:dyDescent="0.2">
      <c r="A59" s="47">
        <v>2</v>
      </c>
      <c r="B59" s="48">
        <v>1</v>
      </c>
      <c r="C59" s="48">
        <v>2</v>
      </c>
      <c r="D59" s="48">
        <v>2</v>
      </c>
      <c r="E59" s="48" t="s">
        <v>347</v>
      </c>
      <c r="F59" s="49" t="s">
        <v>93</v>
      </c>
      <c r="G59" s="46">
        <f>PPNE5!J59*0.122874</f>
        <v>0</v>
      </c>
      <c r="H59" s="46">
        <f>PPNE5!J59*0.116266</f>
        <v>0</v>
      </c>
      <c r="I59" s="46">
        <f>PPNE5!J59*0.340061</f>
        <v>0</v>
      </c>
      <c r="J59" s="46">
        <f>PPNE5!J59*0.085616</f>
        <v>0</v>
      </c>
      <c r="K59" s="46">
        <f>PPNE5!J59*0.040932</f>
        <v>0</v>
      </c>
      <c r="L59" s="46"/>
      <c r="M59" s="46">
        <f>PPNE5!J59*0.294251</f>
        <v>0</v>
      </c>
      <c r="N59" s="46">
        <f>PPNE5!J59</f>
        <v>0</v>
      </c>
      <c r="O59" s="46">
        <f t="shared" si="16"/>
        <v>0</v>
      </c>
    </row>
    <row r="60" spans="1:15" ht="12.75" x14ac:dyDescent="0.2">
      <c r="A60" s="47">
        <v>2</v>
      </c>
      <c r="B60" s="48">
        <v>1</v>
      </c>
      <c r="C60" s="48">
        <v>2</v>
      </c>
      <c r="D60" s="48">
        <v>2</v>
      </c>
      <c r="E60" s="48" t="s">
        <v>352</v>
      </c>
      <c r="F60" s="49" t="s">
        <v>94</v>
      </c>
      <c r="G60" s="46">
        <f>PPNE5!J60*0.122874</f>
        <v>0</v>
      </c>
      <c r="H60" s="46">
        <f>PPNE5!J60*0.116266</f>
        <v>0</v>
      </c>
      <c r="I60" s="46">
        <f>PPNE5!J60*0.340061</f>
        <v>0</v>
      </c>
      <c r="J60" s="46">
        <f>PPNE5!J60*0.085616</f>
        <v>0</v>
      </c>
      <c r="K60" s="46">
        <f>PPNE5!J60*0.040932</f>
        <v>0</v>
      </c>
      <c r="L60" s="46"/>
      <c r="M60" s="46">
        <f>PPNE5!J60*0.294251</f>
        <v>0</v>
      </c>
      <c r="N60" s="46">
        <f>PPNE5!J60</f>
        <v>0</v>
      </c>
      <c r="O60" s="46">
        <f t="shared" si="16"/>
        <v>0</v>
      </c>
    </row>
    <row r="61" spans="1:15" ht="12.75" x14ac:dyDescent="0.2">
      <c r="A61" s="47">
        <v>2</v>
      </c>
      <c r="B61" s="48">
        <v>1</v>
      </c>
      <c r="C61" s="48">
        <v>2</v>
      </c>
      <c r="D61" s="48">
        <v>2</v>
      </c>
      <c r="E61" s="48" t="s">
        <v>353</v>
      </c>
      <c r="F61" s="49" t="s">
        <v>95</v>
      </c>
      <c r="G61" s="46">
        <f>PPNE5!J61*0.122874</f>
        <v>0</v>
      </c>
      <c r="H61" s="46">
        <f>PPNE5!J61*0.116266</f>
        <v>0</v>
      </c>
      <c r="I61" s="46">
        <f>PPNE5!J61*0.340061</f>
        <v>0</v>
      </c>
      <c r="J61" s="46">
        <f>PPNE5!J61*0.085616</f>
        <v>0</v>
      </c>
      <c r="K61" s="46">
        <f>PPNE5!J61*0.040932</f>
        <v>0</v>
      </c>
      <c r="L61" s="46"/>
      <c r="M61" s="46">
        <f>PPNE5!J61*0.294251</f>
        <v>0</v>
      </c>
      <c r="N61" s="46">
        <f>PPNE5!J61</f>
        <v>0</v>
      </c>
      <c r="O61" s="46">
        <f t="shared" si="16"/>
        <v>0</v>
      </c>
    </row>
    <row r="62" spans="1:15" ht="12.75" x14ac:dyDescent="0.2">
      <c r="A62" s="47">
        <v>2</v>
      </c>
      <c r="B62" s="48">
        <v>1</v>
      </c>
      <c r="C62" s="48">
        <v>2</v>
      </c>
      <c r="D62" s="48">
        <v>2</v>
      </c>
      <c r="E62" s="48" t="s">
        <v>354</v>
      </c>
      <c r="F62" s="51" t="s">
        <v>96</v>
      </c>
      <c r="G62" s="46">
        <f>PPNE5!J62*0.122874</f>
        <v>0</v>
      </c>
      <c r="H62" s="46">
        <f>PPNE5!J62*0.116266</f>
        <v>0</v>
      </c>
      <c r="I62" s="46">
        <f>PPNE5!J62*0.340061</f>
        <v>0</v>
      </c>
      <c r="J62" s="46">
        <f>PPNE5!J62*0.085616</f>
        <v>0</v>
      </c>
      <c r="K62" s="46">
        <f>PPNE5!J62*0.040932</f>
        <v>0</v>
      </c>
      <c r="L62" s="46"/>
      <c r="M62" s="46">
        <f>PPNE5!J62*0.294251</f>
        <v>0</v>
      </c>
      <c r="N62" s="46">
        <f>PPNE5!J62</f>
        <v>0</v>
      </c>
      <c r="O62" s="46">
        <f t="shared" si="16"/>
        <v>0</v>
      </c>
    </row>
    <row r="63" spans="1:15" ht="12.75" x14ac:dyDescent="0.2">
      <c r="A63" s="55">
        <v>2</v>
      </c>
      <c r="B63" s="56">
        <v>1</v>
      </c>
      <c r="C63" s="56">
        <v>2</v>
      </c>
      <c r="D63" s="56">
        <v>3</v>
      </c>
      <c r="E63" s="56"/>
      <c r="F63" s="44" t="s">
        <v>37</v>
      </c>
      <c r="G63" s="57">
        <f t="shared" ref="G63:M63" si="17">G64</f>
        <v>0</v>
      </c>
      <c r="H63" s="57">
        <f t="shared" si="17"/>
        <v>0</v>
      </c>
      <c r="I63" s="57">
        <f t="shared" si="17"/>
        <v>0</v>
      </c>
      <c r="J63" s="57">
        <f t="shared" si="17"/>
        <v>0</v>
      </c>
      <c r="K63" s="57">
        <f t="shared" si="17"/>
        <v>0</v>
      </c>
      <c r="L63" s="57">
        <f t="shared" si="17"/>
        <v>0</v>
      </c>
      <c r="M63" s="57">
        <f t="shared" si="17"/>
        <v>0</v>
      </c>
      <c r="N63" s="46">
        <f>PPNE5!J63</f>
        <v>0</v>
      </c>
      <c r="O63" s="70">
        <f t="shared" ref="O63:O79" si="18">IFERROR(N63/$J$18*100,"0.00")</f>
        <v>0</v>
      </c>
    </row>
    <row r="64" spans="1:15" ht="12.75" x14ac:dyDescent="0.2">
      <c r="A64" s="47">
        <v>2</v>
      </c>
      <c r="B64" s="48">
        <v>1</v>
      </c>
      <c r="C64" s="48">
        <v>2</v>
      </c>
      <c r="D64" s="48">
        <v>3</v>
      </c>
      <c r="E64" s="48" t="s">
        <v>300</v>
      </c>
      <c r="F64" s="49" t="s">
        <v>37</v>
      </c>
      <c r="G64" s="46">
        <f>PPNE5!J64*0.122874</f>
        <v>0</v>
      </c>
      <c r="H64" s="46">
        <f>PPNE5!J64*0.116266</f>
        <v>0</v>
      </c>
      <c r="I64" s="46">
        <f>PPNE5!J64*0.340061</f>
        <v>0</v>
      </c>
      <c r="J64" s="46">
        <f>PPNE5!J64*0.085616</f>
        <v>0</v>
      </c>
      <c r="K64" s="46">
        <f>PPNE5!J64*0.040932</f>
        <v>0</v>
      </c>
      <c r="L64" s="46"/>
      <c r="M64" s="46">
        <f>PPNE5!J64*0.294251</f>
        <v>0</v>
      </c>
      <c r="N64" s="46">
        <f>PPNE5!J64</f>
        <v>0</v>
      </c>
      <c r="O64" s="46">
        <f t="shared" si="18"/>
        <v>0</v>
      </c>
    </row>
    <row r="65" spans="1:15" ht="12.75" x14ac:dyDescent="0.2">
      <c r="A65" s="77">
        <v>2</v>
      </c>
      <c r="B65" s="75">
        <v>1</v>
      </c>
      <c r="C65" s="75">
        <v>3</v>
      </c>
      <c r="D65" s="75"/>
      <c r="E65" s="75"/>
      <c r="F65" s="78" t="s">
        <v>39</v>
      </c>
      <c r="G65" s="299">
        <f t="shared" ref="G65:M65" si="19">G66+G69</f>
        <v>0</v>
      </c>
      <c r="H65" s="299">
        <f t="shared" si="19"/>
        <v>0</v>
      </c>
      <c r="I65" s="299">
        <f t="shared" si="19"/>
        <v>0</v>
      </c>
      <c r="J65" s="299">
        <f t="shared" si="19"/>
        <v>0</v>
      </c>
      <c r="K65" s="299">
        <f t="shared" si="19"/>
        <v>0</v>
      </c>
      <c r="L65" s="299">
        <f t="shared" si="19"/>
        <v>0</v>
      </c>
      <c r="M65" s="299">
        <f t="shared" si="19"/>
        <v>0</v>
      </c>
      <c r="N65" s="46">
        <f>PPNE5!J65</f>
        <v>0</v>
      </c>
      <c r="O65" s="76">
        <f t="shared" si="18"/>
        <v>0</v>
      </c>
    </row>
    <row r="66" spans="1:15" ht="12.75" x14ac:dyDescent="0.2">
      <c r="A66" s="55">
        <v>2</v>
      </c>
      <c r="B66" s="56">
        <v>1</v>
      </c>
      <c r="C66" s="56">
        <v>3</v>
      </c>
      <c r="D66" s="56">
        <v>1</v>
      </c>
      <c r="E66" s="56"/>
      <c r="F66" s="52" t="s">
        <v>97</v>
      </c>
      <c r="G66" s="57">
        <f t="shared" ref="G66:M66" si="20">SUM(G67:G68)</f>
        <v>0</v>
      </c>
      <c r="H66" s="57">
        <f t="shared" si="20"/>
        <v>0</v>
      </c>
      <c r="I66" s="57">
        <f t="shared" si="20"/>
        <v>0</v>
      </c>
      <c r="J66" s="57">
        <f t="shared" si="20"/>
        <v>0</v>
      </c>
      <c r="K66" s="57">
        <f t="shared" si="20"/>
        <v>0</v>
      </c>
      <c r="L66" s="57">
        <f t="shared" si="20"/>
        <v>0</v>
      </c>
      <c r="M66" s="57">
        <f t="shared" si="20"/>
        <v>0</v>
      </c>
      <c r="N66" s="46">
        <f>PPNE5!J66</f>
        <v>0</v>
      </c>
      <c r="O66" s="70">
        <f t="shared" si="18"/>
        <v>0</v>
      </c>
    </row>
    <row r="67" spans="1:15" ht="12.75" x14ac:dyDescent="0.2">
      <c r="A67" s="53">
        <v>2</v>
      </c>
      <c r="B67" s="48">
        <v>1</v>
      </c>
      <c r="C67" s="48">
        <v>3</v>
      </c>
      <c r="D67" s="48">
        <v>1</v>
      </c>
      <c r="E67" s="48" t="s">
        <v>300</v>
      </c>
      <c r="F67" s="54" t="s">
        <v>98</v>
      </c>
      <c r="G67" s="46">
        <f>PPNE5!J67*0.122874</f>
        <v>0</v>
      </c>
      <c r="H67" s="46">
        <f>PPNE5!J67*0.116266</f>
        <v>0</v>
      </c>
      <c r="I67" s="46">
        <f>PPNE5!J67*0.340061</f>
        <v>0</v>
      </c>
      <c r="J67" s="46">
        <f>PPNE5!J67*0.085616</f>
        <v>0</v>
      </c>
      <c r="K67" s="46">
        <f>PPNE5!J67*0.040932</f>
        <v>0</v>
      </c>
      <c r="L67" s="46"/>
      <c r="M67" s="46">
        <f>PPNE5!J67*0.294251</f>
        <v>0</v>
      </c>
      <c r="N67" s="46">
        <f>PPNE5!J67</f>
        <v>0</v>
      </c>
      <c r="O67" s="46">
        <f t="shared" si="18"/>
        <v>0</v>
      </c>
    </row>
    <row r="68" spans="1:15" ht="12.75" x14ac:dyDescent="0.2">
      <c r="A68" s="53">
        <v>2</v>
      </c>
      <c r="B68" s="48">
        <v>1</v>
      </c>
      <c r="C68" s="48">
        <v>3</v>
      </c>
      <c r="D68" s="48">
        <v>1</v>
      </c>
      <c r="E68" s="48" t="s">
        <v>301</v>
      </c>
      <c r="F68" s="54" t="s">
        <v>99</v>
      </c>
      <c r="G68" s="46">
        <f>PPNE5!J68*0.122874</f>
        <v>0</v>
      </c>
      <c r="H68" s="46">
        <f>PPNE5!J68*0.116266</f>
        <v>0</v>
      </c>
      <c r="I68" s="46">
        <f>PPNE5!J68*0.340061</f>
        <v>0</v>
      </c>
      <c r="J68" s="46">
        <f>PPNE5!J68*0.085616</f>
        <v>0</v>
      </c>
      <c r="K68" s="46">
        <f>PPNE5!J68*0.040932</f>
        <v>0</v>
      </c>
      <c r="L68" s="46"/>
      <c r="M68" s="46">
        <f>PPNE5!J68*0.294251</f>
        <v>0</v>
      </c>
      <c r="N68" s="46">
        <f>PPNE5!J68</f>
        <v>0</v>
      </c>
      <c r="O68" s="46">
        <f t="shared" si="18"/>
        <v>0</v>
      </c>
    </row>
    <row r="69" spans="1:15" ht="12.75" x14ac:dyDescent="0.2">
      <c r="A69" s="55">
        <v>2</v>
      </c>
      <c r="B69" s="56">
        <v>1</v>
      </c>
      <c r="C69" s="56">
        <v>3</v>
      </c>
      <c r="D69" s="56">
        <v>2</v>
      </c>
      <c r="E69" s="56"/>
      <c r="F69" s="52" t="s">
        <v>100</v>
      </c>
      <c r="G69" s="57">
        <f t="shared" ref="G69:M69" si="21">SUM(G70:G71)</f>
        <v>0</v>
      </c>
      <c r="H69" s="57">
        <f t="shared" si="21"/>
        <v>0</v>
      </c>
      <c r="I69" s="57">
        <f t="shared" si="21"/>
        <v>0</v>
      </c>
      <c r="J69" s="57">
        <f t="shared" si="21"/>
        <v>0</v>
      </c>
      <c r="K69" s="57">
        <f t="shared" si="21"/>
        <v>0</v>
      </c>
      <c r="L69" s="57">
        <f t="shared" si="21"/>
        <v>0</v>
      </c>
      <c r="M69" s="57">
        <f t="shared" si="21"/>
        <v>0</v>
      </c>
      <c r="N69" s="46">
        <f>PPNE5!J69</f>
        <v>0</v>
      </c>
      <c r="O69" s="70">
        <f t="shared" si="18"/>
        <v>0</v>
      </c>
    </row>
    <row r="70" spans="1:15" ht="12.75" x14ac:dyDescent="0.2">
      <c r="A70" s="53">
        <v>2</v>
      </c>
      <c r="B70" s="48">
        <v>1</v>
      </c>
      <c r="C70" s="48">
        <v>3</v>
      </c>
      <c r="D70" s="48">
        <v>2</v>
      </c>
      <c r="E70" s="48" t="s">
        <v>300</v>
      </c>
      <c r="F70" s="54" t="s">
        <v>101</v>
      </c>
      <c r="G70" s="46">
        <f>PPNE5!J70*0.122874</f>
        <v>0</v>
      </c>
      <c r="H70" s="46">
        <f>PPNE5!J70*0.116266</f>
        <v>0</v>
      </c>
      <c r="I70" s="46">
        <f>PPNE5!J70*0.340061</f>
        <v>0</v>
      </c>
      <c r="J70" s="46">
        <f>PPNE5!J70*0.085616</f>
        <v>0</v>
      </c>
      <c r="K70" s="46">
        <f>PPNE5!J70*0.040932</f>
        <v>0</v>
      </c>
      <c r="L70" s="46"/>
      <c r="M70" s="46">
        <f>PPNE5!J70*0.294251</f>
        <v>0</v>
      </c>
      <c r="N70" s="46">
        <f>PPNE5!J70</f>
        <v>0</v>
      </c>
      <c r="O70" s="46">
        <f t="shared" si="18"/>
        <v>0</v>
      </c>
    </row>
    <row r="71" spans="1:15" ht="12.75" x14ac:dyDescent="0.2">
      <c r="A71" s="53">
        <v>2</v>
      </c>
      <c r="B71" s="48">
        <v>1</v>
      </c>
      <c r="C71" s="48">
        <v>3</v>
      </c>
      <c r="D71" s="48">
        <v>2</v>
      </c>
      <c r="E71" s="48" t="s">
        <v>301</v>
      </c>
      <c r="F71" s="54" t="s">
        <v>102</v>
      </c>
      <c r="G71" s="46">
        <f>PPNE5!J71*0.122874</f>
        <v>0</v>
      </c>
      <c r="H71" s="46">
        <f>PPNE5!J71*0.116266</f>
        <v>0</v>
      </c>
      <c r="I71" s="46">
        <f>PPNE5!J71*0.340061</f>
        <v>0</v>
      </c>
      <c r="J71" s="46">
        <f>PPNE5!J71*0.085616</f>
        <v>0</v>
      </c>
      <c r="K71" s="46">
        <f>PPNE5!J71*0.040932</f>
        <v>0</v>
      </c>
      <c r="L71" s="46"/>
      <c r="M71" s="46">
        <f>PPNE5!J71*0.294251</f>
        <v>0</v>
      </c>
      <c r="N71" s="46">
        <f>PPNE5!J71</f>
        <v>0</v>
      </c>
      <c r="O71" s="46">
        <f t="shared" si="18"/>
        <v>0</v>
      </c>
    </row>
    <row r="72" spans="1:15" ht="12.75" x14ac:dyDescent="0.2">
      <c r="A72" s="77">
        <v>2</v>
      </c>
      <c r="B72" s="75">
        <v>1</v>
      </c>
      <c r="C72" s="75">
        <v>4</v>
      </c>
      <c r="D72" s="75"/>
      <c r="E72" s="75"/>
      <c r="F72" s="78" t="s">
        <v>40</v>
      </c>
      <c r="G72" s="299">
        <f t="shared" ref="G72:M72" si="22">G73+G75</f>
        <v>0</v>
      </c>
      <c r="H72" s="299">
        <f t="shared" si="22"/>
        <v>0</v>
      </c>
      <c r="I72" s="299">
        <f t="shared" si="22"/>
        <v>0</v>
      </c>
      <c r="J72" s="299">
        <f t="shared" si="22"/>
        <v>0</v>
      </c>
      <c r="K72" s="299">
        <f t="shared" si="22"/>
        <v>0</v>
      </c>
      <c r="L72" s="299">
        <f t="shared" si="22"/>
        <v>0</v>
      </c>
      <c r="M72" s="299">
        <f t="shared" si="22"/>
        <v>0</v>
      </c>
      <c r="N72" s="46">
        <f>PPNE5!J72</f>
        <v>0</v>
      </c>
      <c r="O72" s="76">
        <f t="shared" si="18"/>
        <v>0</v>
      </c>
    </row>
    <row r="73" spans="1:15" ht="12.75" x14ac:dyDescent="0.2">
      <c r="A73" s="55">
        <v>2</v>
      </c>
      <c r="B73" s="56">
        <v>1</v>
      </c>
      <c r="C73" s="56">
        <v>4</v>
      </c>
      <c r="D73" s="56">
        <v>1</v>
      </c>
      <c r="E73" s="56"/>
      <c r="F73" s="52" t="s">
        <v>41</v>
      </c>
      <c r="G73" s="57">
        <f t="shared" ref="G73:M73" si="23">G74</f>
        <v>0</v>
      </c>
      <c r="H73" s="57">
        <f t="shared" si="23"/>
        <v>0</v>
      </c>
      <c r="I73" s="57">
        <f t="shared" si="23"/>
        <v>0</v>
      </c>
      <c r="J73" s="57">
        <f t="shared" si="23"/>
        <v>0</v>
      </c>
      <c r="K73" s="57">
        <f t="shared" si="23"/>
        <v>0</v>
      </c>
      <c r="L73" s="57">
        <f t="shared" si="23"/>
        <v>0</v>
      </c>
      <c r="M73" s="57">
        <f t="shared" si="23"/>
        <v>0</v>
      </c>
      <c r="N73" s="46">
        <f>PPNE5!J73</f>
        <v>0</v>
      </c>
      <c r="O73" s="70">
        <f t="shared" si="18"/>
        <v>0</v>
      </c>
    </row>
    <row r="74" spans="1:15" ht="12.75" x14ac:dyDescent="0.2">
      <c r="A74" s="47">
        <v>2</v>
      </c>
      <c r="B74" s="48">
        <v>1</v>
      </c>
      <c r="C74" s="48">
        <v>4</v>
      </c>
      <c r="D74" s="48">
        <v>1</v>
      </c>
      <c r="E74" s="48" t="s">
        <v>300</v>
      </c>
      <c r="F74" s="49" t="s">
        <v>41</v>
      </c>
      <c r="G74" s="46">
        <f>PPNE5!J74*0.122874</f>
        <v>0</v>
      </c>
      <c r="H74" s="46">
        <f>PPNE5!J74*0.116266</f>
        <v>0</v>
      </c>
      <c r="I74" s="46">
        <f>PPNE5!J74*0.340061</f>
        <v>0</v>
      </c>
      <c r="J74" s="46">
        <f>PPNE5!J74*0.085616</f>
        <v>0</v>
      </c>
      <c r="K74" s="46">
        <f>PPNE5!J74*0.040932</f>
        <v>0</v>
      </c>
      <c r="L74" s="46"/>
      <c r="M74" s="46">
        <f>PPNE5!J74*0.294251</f>
        <v>0</v>
      </c>
      <c r="N74" s="46">
        <f>PPNE5!J74</f>
        <v>0</v>
      </c>
      <c r="O74" s="46">
        <f t="shared" si="18"/>
        <v>0</v>
      </c>
    </row>
    <row r="75" spans="1:15" ht="12.75" x14ac:dyDescent="0.2">
      <c r="A75" s="55">
        <v>2</v>
      </c>
      <c r="B75" s="56">
        <v>1</v>
      </c>
      <c r="C75" s="56">
        <v>4</v>
      </c>
      <c r="D75" s="56">
        <v>2</v>
      </c>
      <c r="E75" s="56"/>
      <c r="F75" s="52" t="s">
        <v>106</v>
      </c>
      <c r="G75" s="57">
        <f t="shared" ref="G75:M75" si="24">SUM(G76:G79)</f>
        <v>0</v>
      </c>
      <c r="H75" s="57">
        <f t="shared" si="24"/>
        <v>0</v>
      </c>
      <c r="I75" s="57">
        <f t="shared" si="24"/>
        <v>0</v>
      </c>
      <c r="J75" s="57">
        <f t="shared" si="24"/>
        <v>0</v>
      </c>
      <c r="K75" s="57">
        <f t="shared" si="24"/>
        <v>0</v>
      </c>
      <c r="L75" s="57">
        <f t="shared" si="24"/>
        <v>0</v>
      </c>
      <c r="M75" s="57">
        <f t="shared" si="24"/>
        <v>0</v>
      </c>
      <c r="N75" s="46">
        <f>PPNE5!J75</f>
        <v>0</v>
      </c>
      <c r="O75" s="70">
        <f t="shared" si="18"/>
        <v>0</v>
      </c>
    </row>
    <row r="76" spans="1:15" ht="12.75" x14ac:dyDescent="0.2">
      <c r="A76" s="101">
        <v>2</v>
      </c>
      <c r="B76" s="102">
        <v>1</v>
      </c>
      <c r="C76" s="102">
        <v>4</v>
      </c>
      <c r="D76" s="102">
        <v>2</v>
      </c>
      <c r="E76" s="102" t="s">
        <v>300</v>
      </c>
      <c r="F76" s="111" t="s">
        <v>103</v>
      </c>
      <c r="G76" s="46">
        <f>PPNE5!J76*0.122874</f>
        <v>0</v>
      </c>
      <c r="H76" s="46">
        <f>PPNE5!J76*0.116266</f>
        <v>0</v>
      </c>
      <c r="I76" s="46">
        <f>PPNE5!J76*0.340061</f>
        <v>0</v>
      </c>
      <c r="J76" s="46">
        <f>PPNE5!J76*0.085616</f>
        <v>0</v>
      </c>
      <c r="K76" s="46">
        <f>PPNE5!J76*0.040932</f>
        <v>0</v>
      </c>
      <c r="L76" s="46"/>
      <c r="M76" s="46">
        <f>PPNE5!J76*0.294251</f>
        <v>0</v>
      </c>
      <c r="N76" s="46">
        <f>PPNE5!J76</f>
        <v>0</v>
      </c>
      <c r="O76" s="46">
        <f t="shared" si="18"/>
        <v>0</v>
      </c>
    </row>
    <row r="77" spans="1:15" ht="12.75" x14ac:dyDescent="0.2">
      <c r="A77" s="47">
        <v>2</v>
      </c>
      <c r="B77" s="48">
        <v>1</v>
      </c>
      <c r="C77" s="48">
        <v>4</v>
      </c>
      <c r="D77" s="48">
        <v>2</v>
      </c>
      <c r="E77" s="48" t="s">
        <v>301</v>
      </c>
      <c r="F77" s="49" t="s">
        <v>104</v>
      </c>
      <c r="G77" s="46">
        <f>PPNE5!J77*0.122874</f>
        <v>0</v>
      </c>
      <c r="H77" s="46">
        <f>PPNE5!J77*0.116266</f>
        <v>0</v>
      </c>
      <c r="I77" s="46">
        <f>PPNE5!J77*0.340061</f>
        <v>0</v>
      </c>
      <c r="J77" s="46">
        <f>PPNE5!J77*0.085616</f>
        <v>0</v>
      </c>
      <c r="K77" s="46">
        <f>PPNE5!J77*0.040932</f>
        <v>0</v>
      </c>
      <c r="L77" s="46"/>
      <c r="M77" s="46">
        <f>PPNE5!J77*0.294251</f>
        <v>0</v>
      </c>
      <c r="N77" s="46">
        <f>PPNE5!J77</f>
        <v>0</v>
      </c>
      <c r="O77" s="46">
        <f t="shared" si="18"/>
        <v>0</v>
      </c>
    </row>
    <row r="78" spans="1:15" ht="12.75" x14ac:dyDescent="0.2">
      <c r="A78" s="47">
        <v>2</v>
      </c>
      <c r="B78" s="48">
        <v>1</v>
      </c>
      <c r="C78" s="48">
        <v>4</v>
      </c>
      <c r="D78" s="48">
        <v>2</v>
      </c>
      <c r="E78" s="48" t="s">
        <v>302</v>
      </c>
      <c r="F78" s="49" t="s">
        <v>105</v>
      </c>
      <c r="G78" s="46">
        <f>PPNE5!J78*0.122874</f>
        <v>0</v>
      </c>
      <c r="H78" s="46">
        <f>PPNE5!J78*0.116266</f>
        <v>0</v>
      </c>
      <c r="I78" s="46">
        <f>PPNE5!J78*0.340061</f>
        <v>0</v>
      </c>
      <c r="J78" s="46">
        <f>PPNE5!J78*0.085616</f>
        <v>0</v>
      </c>
      <c r="K78" s="46">
        <f>PPNE5!J78*0.040932</f>
        <v>0</v>
      </c>
      <c r="L78" s="46"/>
      <c r="M78" s="46">
        <f>PPNE5!J78*0.294251</f>
        <v>0</v>
      </c>
      <c r="N78" s="46">
        <f>PPNE5!J78</f>
        <v>0</v>
      </c>
      <c r="O78" s="46">
        <f t="shared" si="18"/>
        <v>0</v>
      </c>
    </row>
    <row r="79" spans="1:15" ht="12.75" x14ac:dyDescent="0.2">
      <c r="A79" s="47">
        <v>2</v>
      </c>
      <c r="B79" s="48">
        <v>1</v>
      </c>
      <c r="C79" s="48">
        <v>4</v>
      </c>
      <c r="D79" s="48">
        <v>2</v>
      </c>
      <c r="E79" s="48" t="s">
        <v>303</v>
      </c>
      <c r="F79" s="49" t="s">
        <v>355</v>
      </c>
      <c r="G79" s="46">
        <f>PPNE5!J79*0.122874</f>
        <v>0</v>
      </c>
      <c r="H79" s="46">
        <f>PPNE5!J79*0.116266</f>
        <v>0</v>
      </c>
      <c r="I79" s="46">
        <f>PPNE5!J79*0.340061</f>
        <v>0</v>
      </c>
      <c r="J79" s="46">
        <f>PPNE5!J79*0.085616</f>
        <v>0</v>
      </c>
      <c r="K79" s="46">
        <f>PPNE5!J79*0.040932</f>
        <v>0</v>
      </c>
      <c r="L79" s="46"/>
      <c r="M79" s="46">
        <f>PPNE5!J79*0.294251</f>
        <v>0</v>
      </c>
      <c r="N79" s="46">
        <f>PPNE5!J79</f>
        <v>0</v>
      </c>
      <c r="O79" s="46">
        <f t="shared" si="18"/>
        <v>0</v>
      </c>
    </row>
    <row r="80" spans="1:15" ht="12.75" x14ac:dyDescent="0.2">
      <c r="A80" s="77">
        <v>2</v>
      </c>
      <c r="B80" s="75">
        <v>1</v>
      </c>
      <c r="C80" s="75">
        <v>5</v>
      </c>
      <c r="D80" s="75"/>
      <c r="E80" s="75"/>
      <c r="F80" s="78" t="s">
        <v>356</v>
      </c>
      <c r="G80" s="299">
        <f t="shared" ref="G80:M80" si="25">G81+G83+G85+G87</f>
        <v>8436988.7573819999</v>
      </c>
      <c r="H80" s="299">
        <f t="shared" si="25"/>
        <v>7983258.7436380005</v>
      </c>
      <c r="I80" s="299">
        <f t="shared" si="25"/>
        <v>23349861.108323</v>
      </c>
      <c r="J80" s="299">
        <f t="shared" si="25"/>
        <v>5878715.0206879992</v>
      </c>
      <c r="K80" s="299">
        <f t="shared" si="25"/>
        <v>2810544.3284760001</v>
      </c>
      <c r="L80" s="299">
        <f t="shared" si="25"/>
        <v>0</v>
      </c>
      <c r="M80" s="299">
        <f t="shared" si="25"/>
        <v>20204375.041492999</v>
      </c>
      <c r="N80" s="299">
        <f>PPNE5!J80</f>
        <v>68663743</v>
      </c>
      <c r="O80" s="76">
        <f>IFERROR(N80/$N$18*100,"0.00")</f>
        <v>5.9849742729168671</v>
      </c>
    </row>
    <row r="81" spans="1:15" ht="12.75" x14ac:dyDescent="0.2">
      <c r="A81" s="55">
        <v>2</v>
      </c>
      <c r="B81" s="56">
        <v>1</v>
      </c>
      <c r="C81" s="56">
        <v>5</v>
      </c>
      <c r="D81" s="56">
        <v>1</v>
      </c>
      <c r="E81" s="56"/>
      <c r="F81" s="44" t="s">
        <v>107</v>
      </c>
      <c r="G81" s="57">
        <f t="shared" ref="G81:M81" si="26">G82</f>
        <v>3916225.7517419998</v>
      </c>
      <c r="H81" s="57">
        <f t="shared" si="26"/>
        <v>3705616.3488779999</v>
      </c>
      <c r="I81" s="57">
        <f t="shared" si="26"/>
        <v>10838384.404863</v>
      </c>
      <c r="J81" s="57">
        <f t="shared" si="26"/>
        <v>2728743.1349279997</v>
      </c>
      <c r="K81" s="57">
        <f t="shared" si="26"/>
        <v>1304579.9149560002</v>
      </c>
      <c r="L81" s="57">
        <f t="shared" si="26"/>
        <v>0</v>
      </c>
      <c r="M81" s="57">
        <f t="shared" si="26"/>
        <v>9378333.4446329996</v>
      </c>
      <c r="N81" s="57">
        <f>PPNE5!J81</f>
        <v>31871883</v>
      </c>
      <c r="O81" s="70">
        <f>IFERROR(N81/$N$18*100,"0.00")</f>
        <v>2.7780658532468356</v>
      </c>
    </row>
    <row r="82" spans="1:15" ht="12.75" x14ac:dyDescent="0.2">
      <c r="A82" s="47">
        <v>2</v>
      </c>
      <c r="B82" s="48">
        <v>1</v>
      </c>
      <c r="C82" s="48">
        <v>5</v>
      </c>
      <c r="D82" s="48">
        <v>1</v>
      </c>
      <c r="E82" s="48" t="s">
        <v>300</v>
      </c>
      <c r="F82" s="49" t="s">
        <v>107</v>
      </c>
      <c r="G82" s="46">
        <f>N82*0.122874</f>
        <v>3916225.7517419998</v>
      </c>
      <c r="H82" s="46">
        <f>N82*0.116266</f>
        <v>3705616.3488779999</v>
      </c>
      <c r="I82" s="46">
        <f>N82*0.340061</f>
        <v>10838384.404863</v>
      </c>
      <c r="J82" s="46">
        <f>N82*0.085616</f>
        <v>2728743.1349279997</v>
      </c>
      <c r="K82" s="46">
        <f>N82*0.040932</f>
        <v>1304579.9149560002</v>
      </c>
      <c r="L82" s="46"/>
      <c r="M82" s="46">
        <f>N82*0.294251</f>
        <v>9378333.4446329996</v>
      </c>
      <c r="N82" s="46">
        <f>PPNE5!J82</f>
        <v>31871883</v>
      </c>
      <c r="O82" s="46">
        <f t="shared" ref="O82" si="27">IFERROR(N82/$N$18*100,"0.00")</f>
        <v>2.7780658532468356</v>
      </c>
    </row>
    <row r="83" spans="1:15" ht="12.75" x14ac:dyDescent="0.2">
      <c r="A83" s="55">
        <v>2</v>
      </c>
      <c r="B83" s="56">
        <v>1</v>
      </c>
      <c r="C83" s="56">
        <v>5</v>
      </c>
      <c r="D83" s="56">
        <v>2</v>
      </c>
      <c r="E83" s="56"/>
      <c r="F83" s="52" t="s">
        <v>108</v>
      </c>
      <c r="G83" s="57">
        <f t="shared" ref="G83:M83" si="28">G84</f>
        <v>3865474.2434040001</v>
      </c>
      <c r="H83" s="57">
        <f t="shared" si="28"/>
        <v>3657594.1890360001</v>
      </c>
      <c r="I83" s="57">
        <f t="shared" si="28"/>
        <v>10697926.629605999</v>
      </c>
      <c r="J83" s="57">
        <f t="shared" si="28"/>
        <v>2693380.559136</v>
      </c>
      <c r="K83" s="57">
        <f t="shared" si="28"/>
        <v>1287673.484472</v>
      </c>
      <c r="L83" s="57">
        <f t="shared" si="28"/>
        <v>0</v>
      </c>
      <c r="M83" s="57">
        <f t="shared" si="28"/>
        <v>9256796.8943459988</v>
      </c>
      <c r="N83" s="57">
        <f>PPNE5!J83</f>
        <v>31458846</v>
      </c>
      <c r="O83" s="70">
        <f>IFERROR(N83/$N$18*100,"0.00")</f>
        <v>2.742064090005313</v>
      </c>
    </row>
    <row r="84" spans="1:15" ht="12.75" x14ac:dyDescent="0.2">
      <c r="A84" s="47">
        <v>2</v>
      </c>
      <c r="B84" s="48">
        <v>1</v>
      </c>
      <c r="C84" s="48">
        <v>5</v>
      </c>
      <c r="D84" s="48">
        <v>2</v>
      </c>
      <c r="E84" s="48" t="s">
        <v>300</v>
      </c>
      <c r="F84" s="49" t="s">
        <v>108</v>
      </c>
      <c r="G84" s="46">
        <f>N84*0.122874</f>
        <v>3865474.2434040001</v>
      </c>
      <c r="H84" s="46">
        <f>N84*0.116266</f>
        <v>3657594.1890360001</v>
      </c>
      <c r="I84" s="46">
        <f>N84*0.340061</f>
        <v>10697926.629605999</v>
      </c>
      <c r="J84" s="46">
        <f>N84*0.085616</f>
        <v>2693380.559136</v>
      </c>
      <c r="K84" s="46">
        <f>N84*0.040932</f>
        <v>1287673.484472</v>
      </c>
      <c r="L84" s="46"/>
      <c r="M84" s="46">
        <f>N84*0.294251</f>
        <v>9256796.8943459988</v>
      </c>
      <c r="N84" s="46">
        <f>PPNE5!J84</f>
        <v>31458846</v>
      </c>
      <c r="O84" s="46">
        <f t="shared" ref="O84:O86" si="29">IFERROR(N84/$N$18*100,"0.00")</f>
        <v>2.742064090005313</v>
      </c>
    </row>
    <row r="85" spans="1:15" ht="12.75" x14ac:dyDescent="0.2">
      <c r="A85" s="55">
        <v>2</v>
      </c>
      <c r="B85" s="56">
        <v>1</v>
      </c>
      <c r="C85" s="56">
        <v>5</v>
      </c>
      <c r="D85" s="56">
        <v>3</v>
      </c>
      <c r="E85" s="56"/>
      <c r="F85" s="52" t="s">
        <v>109</v>
      </c>
      <c r="G85" s="57">
        <f t="shared" ref="G85:M85" si="30">G86</f>
        <v>655288.76223600004</v>
      </c>
      <c r="H85" s="57">
        <f t="shared" si="30"/>
        <v>620048.205724</v>
      </c>
      <c r="I85" s="57">
        <f t="shared" si="30"/>
        <v>1813550.0738540001</v>
      </c>
      <c r="J85" s="57">
        <f t="shared" si="30"/>
        <v>456591.32662399998</v>
      </c>
      <c r="K85" s="57">
        <f t="shared" si="30"/>
        <v>218290.92904800002</v>
      </c>
      <c r="L85" s="57">
        <f t="shared" si="30"/>
        <v>0</v>
      </c>
      <c r="M85" s="57">
        <f t="shared" si="30"/>
        <v>1569244.702514</v>
      </c>
      <c r="N85" s="57">
        <f>PPNE5!J85</f>
        <v>5333014</v>
      </c>
      <c r="O85" s="70">
        <f>IFERROR(N85/$N$18*100,"0.00")</f>
        <v>0.46484432966471795</v>
      </c>
    </row>
    <row r="86" spans="1:15" ht="12.75" x14ac:dyDescent="0.2">
      <c r="A86" s="47">
        <v>2</v>
      </c>
      <c r="B86" s="48">
        <v>1</v>
      </c>
      <c r="C86" s="48">
        <v>5</v>
      </c>
      <c r="D86" s="48">
        <v>3</v>
      </c>
      <c r="E86" s="48" t="s">
        <v>300</v>
      </c>
      <c r="F86" s="49" t="s">
        <v>109</v>
      </c>
      <c r="G86" s="46">
        <f>N86*0.122874</f>
        <v>655288.76223600004</v>
      </c>
      <c r="H86" s="46">
        <f>N86*0.116266</f>
        <v>620048.205724</v>
      </c>
      <c r="I86" s="46">
        <f>N86*0.340061</f>
        <v>1813550.0738540001</v>
      </c>
      <c r="J86" s="46">
        <f>N86*0.085616</f>
        <v>456591.32662399998</v>
      </c>
      <c r="K86" s="46">
        <f>N86*0.040932</f>
        <v>218290.92904800002</v>
      </c>
      <c r="L86" s="46"/>
      <c r="M86" s="46">
        <f>N86*0.294251</f>
        <v>1569244.702514</v>
      </c>
      <c r="N86" s="46">
        <f>PPNE5!J86</f>
        <v>5333014</v>
      </c>
      <c r="O86" s="46">
        <f t="shared" si="29"/>
        <v>0.46484432966471795</v>
      </c>
    </row>
    <row r="87" spans="1:15" ht="12.75" x14ac:dyDescent="0.2">
      <c r="A87" s="55">
        <v>2</v>
      </c>
      <c r="B87" s="56">
        <v>1</v>
      </c>
      <c r="C87" s="56">
        <v>5</v>
      </c>
      <c r="D87" s="56">
        <v>4</v>
      </c>
      <c r="E87" s="56"/>
      <c r="F87" s="52" t="s">
        <v>110</v>
      </c>
      <c r="G87" s="57">
        <f t="shared" ref="G87:M87" si="31">G88</f>
        <v>0</v>
      </c>
      <c r="H87" s="57">
        <f t="shared" si="31"/>
        <v>0</v>
      </c>
      <c r="I87" s="57">
        <f t="shared" si="31"/>
        <v>0</v>
      </c>
      <c r="J87" s="57">
        <f t="shared" si="31"/>
        <v>0</v>
      </c>
      <c r="K87" s="57">
        <f t="shared" si="31"/>
        <v>0</v>
      </c>
      <c r="L87" s="57">
        <f t="shared" si="31"/>
        <v>0</v>
      </c>
      <c r="M87" s="57">
        <f t="shared" si="31"/>
        <v>0</v>
      </c>
      <c r="N87" s="46">
        <f>PPNE5!J87</f>
        <v>0</v>
      </c>
      <c r="O87" s="70">
        <f t="shared" ref="O87:O145" si="32">IFERROR(N87/$J$18*100,"0.00")</f>
        <v>0</v>
      </c>
    </row>
    <row r="88" spans="1:15" ht="12.75" x14ac:dyDescent="0.2">
      <c r="A88" s="47">
        <v>2</v>
      </c>
      <c r="B88" s="48">
        <v>1</v>
      </c>
      <c r="C88" s="48">
        <v>5</v>
      </c>
      <c r="D88" s="48">
        <v>4</v>
      </c>
      <c r="E88" s="48" t="s">
        <v>300</v>
      </c>
      <c r="F88" s="49" t="s">
        <v>110</v>
      </c>
      <c r="G88" s="46">
        <f>PPNE5!J88*0.122874</f>
        <v>0</v>
      </c>
      <c r="H88" s="46">
        <f>PPNE5!J88*0.116266</f>
        <v>0</v>
      </c>
      <c r="I88" s="46">
        <f>PPNE5!J88*0.340061</f>
        <v>0</v>
      </c>
      <c r="J88" s="46">
        <f>PPNE5!J88*0.085616</f>
        <v>0</v>
      </c>
      <c r="K88" s="46">
        <f>PPNE5!J88*0.040932</f>
        <v>0</v>
      </c>
      <c r="L88" s="46"/>
      <c r="M88" s="46">
        <f>PPNE5!J88*0.294251</f>
        <v>0</v>
      </c>
      <c r="N88" s="46">
        <f>PPNE5!J88</f>
        <v>0</v>
      </c>
      <c r="O88" s="46">
        <f t="shared" si="32"/>
        <v>0</v>
      </c>
    </row>
    <row r="89" spans="1:15" ht="12.75" x14ac:dyDescent="0.2">
      <c r="A89" s="79">
        <v>2</v>
      </c>
      <c r="B89" s="80">
        <v>2</v>
      </c>
      <c r="C89" s="81"/>
      <c r="D89" s="81"/>
      <c r="E89" s="81"/>
      <c r="F89" s="82" t="s">
        <v>357</v>
      </c>
      <c r="G89" s="300">
        <f t="shared" ref="G89:M89" si="33">+G90+G108+G113+G118+G127+G148+G167+G187</f>
        <v>3586971.9669720004</v>
      </c>
      <c r="H89" s="300">
        <f t="shared" si="33"/>
        <v>3394069.3939479999</v>
      </c>
      <c r="I89" s="300">
        <f t="shared" si="33"/>
        <v>9927155.2489579991</v>
      </c>
      <c r="J89" s="300">
        <f t="shared" si="33"/>
        <v>2499326.0732479999</v>
      </c>
      <c r="K89" s="300">
        <f t="shared" si="33"/>
        <v>1194898.3230960001</v>
      </c>
      <c r="L89" s="300">
        <f t="shared" si="33"/>
        <v>1500000</v>
      </c>
      <c r="M89" s="300">
        <f t="shared" si="33"/>
        <v>8589856.9937779997</v>
      </c>
      <c r="N89" s="300">
        <f>PPNE5!J89</f>
        <v>35836578</v>
      </c>
      <c r="O89" s="83">
        <f>IFERROR(N89/$N$18*100,"0.00")</f>
        <v>3.1236426677086127</v>
      </c>
    </row>
    <row r="90" spans="1:15" ht="12.75" x14ac:dyDescent="0.2">
      <c r="A90" s="77">
        <v>2</v>
      </c>
      <c r="B90" s="75">
        <v>2</v>
      </c>
      <c r="C90" s="75">
        <v>1</v>
      </c>
      <c r="D90" s="75"/>
      <c r="E90" s="75"/>
      <c r="F90" s="78" t="s">
        <v>22</v>
      </c>
      <c r="G90" s="299">
        <f>+G91+G93+G95+G97+G99+G101+G104+G106</f>
        <v>827556.3899999999</v>
      </c>
      <c r="H90" s="299">
        <f t="shared" ref="H90:M90" si="34">+H91+H93+H95+H97+H99+H101+H104+H106</f>
        <v>783051.51</v>
      </c>
      <c r="I90" s="299">
        <f t="shared" si="34"/>
        <v>2290310.835</v>
      </c>
      <c r="J90" s="299">
        <f t="shared" si="34"/>
        <v>576623.76</v>
      </c>
      <c r="K90" s="299">
        <f t="shared" si="34"/>
        <v>275677.02</v>
      </c>
      <c r="L90" s="299">
        <f t="shared" si="34"/>
        <v>0</v>
      </c>
      <c r="M90" s="299">
        <f t="shared" si="34"/>
        <v>1981780.4849999999</v>
      </c>
      <c r="N90" s="46">
        <f>PPNE5!J90</f>
        <v>6735000</v>
      </c>
      <c r="O90" s="76">
        <f>IFERROR(N90/$N$18*100,"0.00")</f>
        <v>0.58704637945669658</v>
      </c>
    </row>
    <row r="91" spans="1:15" ht="12.75" x14ac:dyDescent="0.2">
      <c r="A91" s="55">
        <v>2</v>
      </c>
      <c r="B91" s="56">
        <v>2</v>
      </c>
      <c r="C91" s="56">
        <v>1</v>
      </c>
      <c r="D91" s="56">
        <v>1</v>
      </c>
      <c r="E91" s="56"/>
      <c r="F91" s="44" t="s">
        <v>111</v>
      </c>
      <c r="G91" s="57">
        <f t="shared" ref="G91:M91" si="35">G92</f>
        <v>0</v>
      </c>
      <c r="H91" s="57">
        <f t="shared" si="35"/>
        <v>0</v>
      </c>
      <c r="I91" s="57">
        <f t="shared" si="35"/>
        <v>0</v>
      </c>
      <c r="J91" s="57">
        <f t="shared" si="35"/>
        <v>0</v>
      </c>
      <c r="K91" s="57">
        <f t="shared" si="35"/>
        <v>0</v>
      </c>
      <c r="L91" s="57">
        <f t="shared" si="35"/>
        <v>0</v>
      </c>
      <c r="M91" s="57">
        <f t="shared" si="35"/>
        <v>0</v>
      </c>
      <c r="N91" s="46">
        <f>PPNE5!J91</f>
        <v>0</v>
      </c>
      <c r="O91" s="113">
        <f t="shared" si="32"/>
        <v>0</v>
      </c>
    </row>
    <row r="92" spans="1:15" ht="12.75" x14ac:dyDescent="0.2">
      <c r="A92" s="53">
        <v>2</v>
      </c>
      <c r="B92" s="48">
        <v>2</v>
      </c>
      <c r="C92" s="48">
        <v>1</v>
      </c>
      <c r="D92" s="48">
        <v>1</v>
      </c>
      <c r="E92" s="48" t="s">
        <v>300</v>
      </c>
      <c r="F92" s="54" t="s">
        <v>111</v>
      </c>
      <c r="G92" s="46">
        <f>PPNE5!J92*0.122874</f>
        <v>0</v>
      </c>
      <c r="H92" s="46">
        <f>PPNE5!J92*0.116266</f>
        <v>0</v>
      </c>
      <c r="I92" s="46">
        <f>PPNE5!J92*0.340061</f>
        <v>0</v>
      </c>
      <c r="J92" s="46">
        <f>PPNE5!J92*0.085616</f>
        <v>0</v>
      </c>
      <c r="K92" s="46">
        <f>PPNE5!J92*0.040932</f>
        <v>0</v>
      </c>
      <c r="L92" s="46"/>
      <c r="M92" s="46">
        <f>PPNE5!J92*0.294251</f>
        <v>0</v>
      </c>
      <c r="N92" s="46">
        <f>PPNE5!J92</f>
        <v>0</v>
      </c>
      <c r="O92" s="46">
        <f t="shared" si="32"/>
        <v>0</v>
      </c>
    </row>
    <row r="93" spans="1:15" ht="12.75" x14ac:dyDescent="0.2">
      <c r="A93" s="55">
        <v>2</v>
      </c>
      <c r="B93" s="56">
        <v>2</v>
      </c>
      <c r="C93" s="56">
        <v>1</v>
      </c>
      <c r="D93" s="56">
        <v>2</v>
      </c>
      <c r="E93" s="56"/>
      <c r="F93" s="44" t="s">
        <v>112</v>
      </c>
      <c r="G93" s="57">
        <f t="shared" ref="G93:M93" si="36">G94</f>
        <v>58365.15</v>
      </c>
      <c r="H93" s="57">
        <f t="shared" si="36"/>
        <v>55226.35</v>
      </c>
      <c r="I93" s="57">
        <f t="shared" si="36"/>
        <v>161528.97500000001</v>
      </c>
      <c r="J93" s="57">
        <f t="shared" si="36"/>
        <v>40667.599999999999</v>
      </c>
      <c r="K93" s="57">
        <f t="shared" si="36"/>
        <v>19442.7</v>
      </c>
      <c r="L93" s="57">
        <f t="shared" si="36"/>
        <v>0</v>
      </c>
      <c r="M93" s="57">
        <f t="shared" si="36"/>
        <v>139769.22500000001</v>
      </c>
      <c r="N93" s="57">
        <f>PPNE5!J93</f>
        <v>475000</v>
      </c>
      <c r="O93" s="70">
        <f>IFERROR(N93/$N$18*100,"0.00")</f>
        <v>4.1402677096055066E-2</v>
      </c>
    </row>
    <row r="94" spans="1:15" ht="12.75" x14ac:dyDescent="0.2">
      <c r="A94" s="53">
        <v>2</v>
      </c>
      <c r="B94" s="48">
        <v>2</v>
      </c>
      <c r="C94" s="48">
        <v>1</v>
      </c>
      <c r="D94" s="48">
        <v>2</v>
      </c>
      <c r="E94" s="48" t="s">
        <v>300</v>
      </c>
      <c r="F94" s="54" t="s">
        <v>112</v>
      </c>
      <c r="G94" s="46">
        <f>PPNE5!J94*0.122874</f>
        <v>58365.15</v>
      </c>
      <c r="H94" s="46">
        <f>PPNE5!J94*0.116266</f>
        <v>55226.35</v>
      </c>
      <c r="I94" s="46">
        <f>PPNE5!J94*0.340061</f>
        <v>161528.97500000001</v>
      </c>
      <c r="J94" s="46">
        <f>PPNE5!J94*0.085616</f>
        <v>40667.599999999999</v>
      </c>
      <c r="K94" s="46">
        <f>PPNE5!J94*0.040932</f>
        <v>19442.7</v>
      </c>
      <c r="L94" s="46"/>
      <c r="M94" s="46">
        <f>PPNE5!J94*0.294251</f>
        <v>139769.22500000001</v>
      </c>
      <c r="N94" s="46">
        <f>PPNE5!J94</f>
        <v>475000</v>
      </c>
      <c r="O94" s="46">
        <f t="shared" ref="O94" si="37">IFERROR(N94/$N$18*100,"0.00")</f>
        <v>4.1402677096055066E-2</v>
      </c>
    </row>
    <row r="95" spans="1:15" ht="12.75" x14ac:dyDescent="0.2">
      <c r="A95" s="55">
        <v>2</v>
      </c>
      <c r="B95" s="56">
        <v>2</v>
      </c>
      <c r="C95" s="56">
        <v>1</v>
      </c>
      <c r="D95" s="56">
        <v>3</v>
      </c>
      <c r="E95" s="56"/>
      <c r="F95" s="44" t="s">
        <v>113</v>
      </c>
      <c r="G95" s="57">
        <f t="shared" ref="G95:M95" si="38">G96</f>
        <v>55293.299999999996</v>
      </c>
      <c r="H95" s="57">
        <f t="shared" si="38"/>
        <v>52319.7</v>
      </c>
      <c r="I95" s="57">
        <f t="shared" si="38"/>
        <v>153027.45000000001</v>
      </c>
      <c r="J95" s="57">
        <f t="shared" si="38"/>
        <v>38527.199999999997</v>
      </c>
      <c r="K95" s="57">
        <f t="shared" si="38"/>
        <v>18419.400000000001</v>
      </c>
      <c r="L95" s="57">
        <f t="shared" si="38"/>
        <v>0</v>
      </c>
      <c r="M95" s="57">
        <f t="shared" si="38"/>
        <v>132412.94999999998</v>
      </c>
      <c r="N95" s="57">
        <f>PPNE5!J95</f>
        <v>450000</v>
      </c>
      <c r="O95" s="70">
        <f>IFERROR(N95/$N$18*100,"0.00")</f>
        <v>3.9223588827841646E-2</v>
      </c>
    </row>
    <row r="96" spans="1:15" ht="12.75" x14ac:dyDescent="0.2">
      <c r="A96" s="47">
        <v>2</v>
      </c>
      <c r="B96" s="48">
        <v>2</v>
      </c>
      <c r="C96" s="48">
        <v>1</v>
      </c>
      <c r="D96" s="48">
        <v>3</v>
      </c>
      <c r="E96" s="48" t="s">
        <v>300</v>
      </c>
      <c r="F96" s="49" t="s">
        <v>113</v>
      </c>
      <c r="G96" s="46">
        <f>PPNE5!J96*0.122874</f>
        <v>55293.299999999996</v>
      </c>
      <c r="H96" s="46">
        <f>PPNE5!J96*0.116266</f>
        <v>52319.7</v>
      </c>
      <c r="I96" s="46">
        <f>PPNE5!J96*0.340061</f>
        <v>153027.45000000001</v>
      </c>
      <c r="J96" s="46">
        <f>PPNE5!J96*0.085616</f>
        <v>38527.199999999997</v>
      </c>
      <c r="K96" s="46">
        <f>PPNE5!J96*0.040932</f>
        <v>18419.400000000001</v>
      </c>
      <c r="L96" s="46"/>
      <c r="M96" s="46">
        <f>PPNE5!J96*0.294251</f>
        <v>132412.94999999998</v>
      </c>
      <c r="N96" s="46">
        <f>PPNE5!J96</f>
        <v>450000</v>
      </c>
      <c r="O96" s="46">
        <f t="shared" ref="O96" si="39">IFERROR(N96/$N$18*100,"0.00")</f>
        <v>3.9223588827841646E-2</v>
      </c>
    </row>
    <row r="97" spans="1:15" ht="12.75" x14ac:dyDescent="0.2">
      <c r="A97" s="55">
        <v>2</v>
      </c>
      <c r="B97" s="56">
        <v>2</v>
      </c>
      <c r="C97" s="56">
        <v>1</v>
      </c>
      <c r="D97" s="56">
        <v>4</v>
      </c>
      <c r="E97" s="56"/>
      <c r="F97" s="44" t="s">
        <v>114</v>
      </c>
      <c r="G97" s="57">
        <f t="shared" ref="G97:M97" si="40">G98</f>
        <v>0</v>
      </c>
      <c r="H97" s="57">
        <f t="shared" si="40"/>
        <v>0</v>
      </c>
      <c r="I97" s="57">
        <f t="shared" si="40"/>
        <v>0</v>
      </c>
      <c r="J97" s="57">
        <f t="shared" si="40"/>
        <v>0</v>
      </c>
      <c r="K97" s="57">
        <f t="shared" si="40"/>
        <v>0</v>
      </c>
      <c r="L97" s="57">
        <f t="shared" si="40"/>
        <v>0</v>
      </c>
      <c r="M97" s="57">
        <f t="shared" si="40"/>
        <v>0</v>
      </c>
      <c r="N97" s="46">
        <f>PPNE5!J97</f>
        <v>0</v>
      </c>
      <c r="O97" s="70">
        <f t="shared" si="32"/>
        <v>0</v>
      </c>
    </row>
    <row r="98" spans="1:15" ht="12.75" x14ac:dyDescent="0.2">
      <c r="A98" s="53">
        <v>2</v>
      </c>
      <c r="B98" s="48">
        <v>2</v>
      </c>
      <c r="C98" s="48">
        <v>1</v>
      </c>
      <c r="D98" s="48">
        <v>4</v>
      </c>
      <c r="E98" s="48" t="s">
        <v>300</v>
      </c>
      <c r="F98" s="54" t="s">
        <v>114</v>
      </c>
      <c r="G98" s="46">
        <f>PPNE5!J98*0.122874</f>
        <v>0</v>
      </c>
      <c r="H98" s="46">
        <f>PPNE5!J98*0.116266</f>
        <v>0</v>
      </c>
      <c r="I98" s="46">
        <f>PPNE5!J98*0.340061</f>
        <v>0</v>
      </c>
      <c r="J98" s="46">
        <f>PPNE5!J98*0.085616</f>
        <v>0</v>
      </c>
      <c r="K98" s="46">
        <f>PPNE5!J98*0.040932</f>
        <v>0</v>
      </c>
      <c r="L98" s="46"/>
      <c r="M98" s="46">
        <f>PPNE5!J98*0.294251</f>
        <v>0</v>
      </c>
      <c r="N98" s="46">
        <f>PPNE5!J98</f>
        <v>0</v>
      </c>
      <c r="O98" s="46">
        <f t="shared" si="32"/>
        <v>0</v>
      </c>
    </row>
    <row r="99" spans="1:15" ht="12.75" x14ac:dyDescent="0.2">
      <c r="A99" s="55">
        <v>2</v>
      </c>
      <c r="B99" s="56">
        <v>2</v>
      </c>
      <c r="C99" s="56">
        <v>1</v>
      </c>
      <c r="D99" s="56">
        <v>5</v>
      </c>
      <c r="E99" s="56"/>
      <c r="F99" s="44" t="s">
        <v>115</v>
      </c>
      <c r="G99" s="57">
        <f t="shared" ref="G99:M99" si="41">G100</f>
        <v>356334.6</v>
      </c>
      <c r="H99" s="57">
        <f t="shared" si="41"/>
        <v>337171.39999999997</v>
      </c>
      <c r="I99" s="57">
        <f t="shared" si="41"/>
        <v>986176.9</v>
      </c>
      <c r="J99" s="57">
        <f t="shared" si="41"/>
        <v>248286.4</v>
      </c>
      <c r="K99" s="57">
        <f t="shared" si="41"/>
        <v>118702.8</v>
      </c>
      <c r="L99" s="57">
        <f t="shared" si="41"/>
        <v>0</v>
      </c>
      <c r="M99" s="57">
        <f t="shared" si="41"/>
        <v>853327.89999999991</v>
      </c>
      <c r="N99" s="57">
        <f>PPNE5!J99</f>
        <v>2900000</v>
      </c>
      <c r="O99" s="70">
        <f>IFERROR(N99/$N$18*100,"0.00")</f>
        <v>0.25277423911275726</v>
      </c>
    </row>
    <row r="100" spans="1:15" ht="12.75" x14ac:dyDescent="0.2">
      <c r="A100" s="53">
        <v>2</v>
      </c>
      <c r="B100" s="48">
        <v>2</v>
      </c>
      <c r="C100" s="48">
        <v>1</v>
      </c>
      <c r="D100" s="48">
        <v>5</v>
      </c>
      <c r="E100" s="48" t="s">
        <v>300</v>
      </c>
      <c r="F100" s="54" t="s">
        <v>115</v>
      </c>
      <c r="G100" s="46">
        <f>PPNE5!J100*0.122874</f>
        <v>356334.6</v>
      </c>
      <c r="H100" s="46">
        <f>PPNE5!J100*0.116266</f>
        <v>337171.39999999997</v>
      </c>
      <c r="I100" s="46">
        <f>PPNE5!J100*0.340061</f>
        <v>986176.9</v>
      </c>
      <c r="J100" s="46">
        <f>PPNE5!J100*0.085616</f>
        <v>248286.4</v>
      </c>
      <c r="K100" s="46">
        <f>PPNE5!J100*0.040932</f>
        <v>118702.8</v>
      </c>
      <c r="L100" s="46"/>
      <c r="M100" s="46">
        <f>PPNE5!J100*0.294251</f>
        <v>853327.89999999991</v>
      </c>
      <c r="N100" s="46">
        <f>PPNE5!J100</f>
        <v>2900000</v>
      </c>
      <c r="O100" s="46">
        <f t="shared" ref="O100" si="42">IFERROR(N100/$N$18*100,"0.00")</f>
        <v>0.25277423911275726</v>
      </c>
    </row>
    <row r="101" spans="1:15" ht="12.75" x14ac:dyDescent="0.2">
      <c r="A101" s="55">
        <v>2</v>
      </c>
      <c r="B101" s="56">
        <v>2</v>
      </c>
      <c r="C101" s="56">
        <v>1</v>
      </c>
      <c r="D101" s="56">
        <v>6</v>
      </c>
      <c r="E101" s="56"/>
      <c r="F101" s="44" t="s">
        <v>23</v>
      </c>
      <c r="G101" s="57">
        <f t="shared" ref="G101:M101" si="43">G102+G103</f>
        <v>0</v>
      </c>
      <c r="H101" s="57">
        <f t="shared" si="43"/>
        <v>0</v>
      </c>
      <c r="I101" s="57">
        <f t="shared" si="43"/>
        <v>0</v>
      </c>
      <c r="J101" s="57">
        <f t="shared" si="43"/>
        <v>0</v>
      </c>
      <c r="K101" s="57">
        <f t="shared" si="43"/>
        <v>0</v>
      </c>
      <c r="L101" s="57">
        <f t="shared" si="43"/>
        <v>0</v>
      </c>
      <c r="M101" s="57">
        <f t="shared" si="43"/>
        <v>0</v>
      </c>
      <c r="N101" s="46">
        <f>PPNE5!J101</f>
        <v>0</v>
      </c>
      <c r="O101" s="70">
        <f t="shared" si="32"/>
        <v>0</v>
      </c>
    </row>
    <row r="102" spans="1:15" ht="12.75" x14ac:dyDescent="0.2">
      <c r="A102" s="53">
        <v>2</v>
      </c>
      <c r="B102" s="48">
        <v>2</v>
      </c>
      <c r="C102" s="48">
        <v>1</v>
      </c>
      <c r="D102" s="48">
        <v>6</v>
      </c>
      <c r="E102" s="48" t="s">
        <v>300</v>
      </c>
      <c r="F102" s="54" t="s">
        <v>116</v>
      </c>
      <c r="G102" s="46">
        <f>PPNE5!J102*0.122874</f>
        <v>0</v>
      </c>
      <c r="H102" s="46">
        <f>PPNE5!J102*0.116266</f>
        <v>0</v>
      </c>
      <c r="I102" s="46">
        <f>PPNE5!J102*0.340061</f>
        <v>0</v>
      </c>
      <c r="J102" s="46">
        <f>PPNE5!J102*0.085616</f>
        <v>0</v>
      </c>
      <c r="K102" s="46">
        <f>PPNE5!J102*0.040932</f>
        <v>0</v>
      </c>
      <c r="L102" s="46"/>
      <c r="M102" s="46">
        <f>PPNE5!J102*0.294251</f>
        <v>0</v>
      </c>
      <c r="N102" s="46">
        <f>PPNE5!J102</f>
        <v>0</v>
      </c>
      <c r="O102" s="46">
        <f t="shared" si="32"/>
        <v>0</v>
      </c>
    </row>
    <row r="103" spans="1:15" ht="12.75" x14ac:dyDescent="0.2">
      <c r="A103" s="53">
        <v>2</v>
      </c>
      <c r="B103" s="48">
        <v>2</v>
      </c>
      <c r="C103" s="48">
        <v>1</v>
      </c>
      <c r="D103" s="48">
        <v>6</v>
      </c>
      <c r="E103" s="48" t="s">
        <v>301</v>
      </c>
      <c r="F103" s="54" t="s">
        <v>117</v>
      </c>
      <c r="G103" s="46">
        <f>PPNE5!J103*0.122874</f>
        <v>0</v>
      </c>
      <c r="H103" s="46">
        <f>PPNE5!J103*0.116266</f>
        <v>0</v>
      </c>
      <c r="I103" s="46">
        <f>PPNE5!J103*0.340061</f>
        <v>0</v>
      </c>
      <c r="J103" s="46">
        <f>PPNE5!J103*0.085616</f>
        <v>0</v>
      </c>
      <c r="K103" s="46">
        <f>PPNE5!J103*0.040932</f>
        <v>0</v>
      </c>
      <c r="L103" s="46"/>
      <c r="M103" s="46">
        <f>PPNE5!J103*0.294251</f>
        <v>0</v>
      </c>
      <c r="N103" s="46">
        <f>PPNE5!J103</f>
        <v>0</v>
      </c>
      <c r="O103" s="46">
        <f t="shared" si="32"/>
        <v>0</v>
      </c>
    </row>
    <row r="104" spans="1:15" ht="12.75" x14ac:dyDescent="0.2">
      <c r="A104" s="55">
        <v>2</v>
      </c>
      <c r="B104" s="56">
        <v>2</v>
      </c>
      <c r="C104" s="56">
        <v>1</v>
      </c>
      <c r="D104" s="56">
        <v>7</v>
      </c>
      <c r="E104" s="56"/>
      <c r="F104" s="44" t="s">
        <v>24</v>
      </c>
      <c r="G104" s="57">
        <f t="shared" ref="G104:M104" si="44">G105</f>
        <v>7372.44</v>
      </c>
      <c r="H104" s="57">
        <f t="shared" si="44"/>
        <v>6975.96</v>
      </c>
      <c r="I104" s="57">
        <f t="shared" si="44"/>
        <v>20403.66</v>
      </c>
      <c r="J104" s="57">
        <f t="shared" si="44"/>
        <v>5136.96</v>
      </c>
      <c r="K104" s="57">
        <f t="shared" si="44"/>
        <v>2455.92</v>
      </c>
      <c r="L104" s="57">
        <f t="shared" si="44"/>
        <v>0</v>
      </c>
      <c r="M104" s="57">
        <f t="shared" si="44"/>
        <v>17655.059999999998</v>
      </c>
      <c r="N104" s="57">
        <f>PPNE5!J104</f>
        <v>60000</v>
      </c>
      <c r="O104" s="70">
        <f>IFERROR(N104/$N$18*100,"0.00")</f>
        <v>5.229811843712219E-3</v>
      </c>
    </row>
    <row r="105" spans="1:15" ht="12.75" x14ac:dyDescent="0.2">
      <c r="A105" s="53">
        <v>2</v>
      </c>
      <c r="B105" s="48">
        <v>2</v>
      </c>
      <c r="C105" s="48">
        <v>1</v>
      </c>
      <c r="D105" s="48">
        <v>7</v>
      </c>
      <c r="E105" s="48" t="s">
        <v>300</v>
      </c>
      <c r="F105" s="54" t="s">
        <v>24</v>
      </c>
      <c r="G105" s="46">
        <f>PPNE5!J105*0.122874</f>
        <v>7372.44</v>
      </c>
      <c r="H105" s="46">
        <f>PPNE5!J105*0.116266</f>
        <v>6975.96</v>
      </c>
      <c r="I105" s="46">
        <f>PPNE5!J105*0.340061</f>
        <v>20403.66</v>
      </c>
      <c r="J105" s="46">
        <f>PPNE5!J105*0.085616</f>
        <v>5136.96</v>
      </c>
      <c r="K105" s="46">
        <f>PPNE5!J105*0.040932</f>
        <v>2455.92</v>
      </c>
      <c r="L105" s="46"/>
      <c r="M105" s="46">
        <f>PPNE5!J105*0.294251</f>
        <v>17655.059999999998</v>
      </c>
      <c r="N105" s="46">
        <f>PPNE5!J105</f>
        <v>60000</v>
      </c>
      <c r="O105" s="46">
        <f t="shared" ref="O105" si="45">IFERROR(N105/$N$18*100,"0.00")</f>
        <v>5.229811843712219E-3</v>
      </c>
    </row>
    <row r="106" spans="1:15" ht="12.75" x14ac:dyDescent="0.2">
      <c r="A106" s="55">
        <v>2</v>
      </c>
      <c r="B106" s="56">
        <v>2</v>
      </c>
      <c r="C106" s="56">
        <v>1</v>
      </c>
      <c r="D106" s="56">
        <v>8</v>
      </c>
      <c r="E106" s="56"/>
      <c r="F106" s="44" t="s">
        <v>118</v>
      </c>
      <c r="G106" s="57">
        <f t="shared" ref="G106:M106" si="46">G107</f>
        <v>350190.89999999997</v>
      </c>
      <c r="H106" s="57">
        <f t="shared" si="46"/>
        <v>331358.09999999998</v>
      </c>
      <c r="I106" s="57">
        <f t="shared" si="46"/>
        <v>969173.85</v>
      </c>
      <c r="J106" s="57">
        <f t="shared" si="46"/>
        <v>244005.6</v>
      </c>
      <c r="K106" s="57">
        <f t="shared" si="46"/>
        <v>116656.20000000001</v>
      </c>
      <c r="L106" s="57">
        <f t="shared" si="46"/>
        <v>0</v>
      </c>
      <c r="M106" s="57">
        <f t="shared" si="46"/>
        <v>838615.35</v>
      </c>
      <c r="N106" s="57">
        <f>PPNE5!J106</f>
        <v>2850000</v>
      </c>
      <c r="O106" s="70">
        <f>IFERROR(N106/$N$18*100,"0.00")</f>
        <v>0.24841606257633039</v>
      </c>
    </row>
    <row r="107" spans="1:15" ht="12.75" x14ac:dyDescent="0.2">
      <c r="A107" s="47">
        <v>2</v>
      </c>
      <c r="B107" s="48">
        <v>2</v>
      </c>
      <c r="C107" s="48">
        <v>1</v>
      </c>
      <c r="D107" s="48">
        <v>8</v>
      </c>
      <c r="E107" s="48" t="s">
        <v>300</v>
      </c>
      <c r="F107" s="49" t="s">
        <v>118</v>
      </c>
      <c r="G107" s="46">
        <f>PPNE5!J107*0.122874</f>
        <v>350190.89999999997</v>
      </c>
      <c r="H107" s="46">
        <f>PPNE5!J107*0.116266</f>
        <v>331358.09999999998</v>
      </c>
      <c r="I107" s="46">
        <f>PPNE5!J107*0.340061</f>
        <v>969173.85</v>
      </c>
      <c r="J107" s="46">
        <f>PPNE5!J107*0.085616</f>
        <v>244005.6</v>
      </c>
      <c r="K107" s="46">
        <f>PPNE5!J107*0.040932</f>
        <v>116656.20000000001</v>
      </c>
      <c r="L107" s="46"/>
      <c r="M107" s="46">
        <f>PPNE5!J107*0.294251</f>
        <v>838615.35</v>
      </c>
      <c r="N107" s="46">
        <f>PPNE5!J107</f>
        <v>2850000</v>
      </c>
      <c r="O107" s="46">
        <f t="shared" ref="O107" si="47">IFERROR(N107/$N$18*100,"0.00")</f>
        <v>0.24841606257633039</v>
      </c>
    </row>
    <row r="108" spans="1:15" ht="12.75" x14ac:dyDescent="0.2">
      <c r="A108" s="77">
        <v>2</v>
      </c>
      <c r="B108" s="75">
        <v>2</v>
      </c>
      <c r="C108" s="75">
        <v>2</v>
      </c>
      <c r="D108" s="75"/>
      <c r="E108" s="75"/>
      <c r="F108" s="78" t="s">
        <v>358</v>
      </c>
      <c r="G108" s="299">
        <f t="shared" ref="G108:M108" si="48">+G109+G111</f>
        <v>66007.912799999991</v>
      </c>
      <c r="H108" s="299">
        <f t="shared" si="48"/>
        <v>62458.095199999996</v>
      </c>
      <c r="I108" s="299">
        <f t="shared" si="48"/>
        <v>182680.76920000001</v>
      </c>
      <c r="J108" s="299">
        <f t="shared" si="48"/>
        <v>45992.915200000003</v>
      </c>
      <c r="K108" s="299">
        <f t="shared" si="48"/>
        <v>21988.670400000003</v>
      </c>
      <c r="L108" s="299">
        <f t="shared" si="48"/>
        <v>0</v>
      </c>
      <c r="M108" s="299">
        <f t="shared" si="48"/>
        <v>158071.6372</v>
      </c>
      <c r="N108" s="299">
        <f>PPNE5!J108</f>
        <v>537200</v>
      </c>
      <c r="O108" s="76">
        <f t="shared" si="32"/>
        <v>0.41831267125047078</v>
      </c>
    </row>
    <row r="109" spans="1:15" ht="12.75" x14ac:dyDescent="0.2">
      <c r="A109" s="55">
        <v>2</v>
      </c>
      <c r="B109" s="56">
        <v>2</v>
      </c>
      <c r="C109" s="56">
        <v>2</v>
      </c>
      <c r="D109" s="56">
        <v>1</v>
      </c>
      <c r="E109" s="56"/>
      <c r="F109" s="44" t="s">
        <v>119</v>
      </c>
      <c r="G109" s="57">
        <f t="shared" ref="G109:M109" si="49">G110</f>
        <v>62813.188799999996</v>
      </c>
      <c r="H109" s="57">
        <f t="shared" si="49"/>
        <v>59435.179199999999</v>
      </c>
      <c r="I109" s="57">
        <f t="shared" si="49"/>
        <v>173839.1832</v>
      </c>
      <c r="J109" s="57">
        <f t="shared" si="49"/>
        <v>43766.8992</v>
      </c>
      <c r="K109" s="57">
        <f t="shared" si="49"/>
        <v>20924.438400000003</v>
      </c>
      <c r="L109" s="57">
        <f t="shared" si="49"/>
        <v>0</v>
      </c>
      <c r="M109" s="57">
        <f t="shared" si="49"/>
        <v>150421.11119999998</v>
      </c>
      <c r="N109" s="46">
        <f>PPNE5!J109</f>
        <v>511200</v>
      </c>
      <c r="O109" s="70">
        <f t="shared" si="32"/>
        <v>0.39806671173350827</v>
      </c>
    </row>
    <row r="110" spans="1:15" ht="12.75" x14ac:dyDescent="0.2">
      <c r="A110" s="47">
        <v>2</v>
      </c>
      <c r="B110" s="48">
        <v>2</v>
      </c>
      <c r="C110" s="48">
        <v>2</v>
      </c>
      <c r="D110" s="48">
        <v>1</v>
      </c>
      <c r="E110" s="48" t="s">
        <v>300</v>
      </c>
      <c r="F110" s="49" t="s">
        <v>119</v>
      </c>
      <c r="G110" s="46">
        <f>PPNE5!J110*0.122874</f>
        <v>62813.188799999996</v>
      </c>
      <c r="H110" s="46">
        <f>PPNE5!J110*0.116266</f>
        <v>59435.179199999999</v>
      </c>
      <c r="I110" s="46">
        <f>PPNE5!J110*0.340061</f>
        <v>173839.1832</v>
      </c>
      <c r="J110" s="46">
        <f>PPNE5!J110*0.085616</f>
        <v>43766.8992</v>
      </c>
      <c r="K110" s="46">
        <f>PPNE5!J110*0.040932</f>
        <v>20924.438400000003</v>
      </c>
      <c r="L110" s="46"/>
      <c r="M110" s="46">
        <f>PPNE5!J110*0.294251</f>
        <v>150421.11119999998</v>
      </c>
      <c r="N110" s="46">
        <f>PPNE5!J110</f>
        <v>511200</v>
      </c>
      <c r="O110" s="46">
        <f t="shared" si="32"/>
        <v>0.39806671173350827</v>
      </c>
    </row>
    <row r="111" spans="1:15" ht="12.75" x14ac:dyDescent="0.2">
      <c r="A111" s="55">
        <v>2</v>
      </c>
      <c r="B111" s="56">
        <v>2</v>
      </c>
      <c r="C111" s="56">
        <v>2</v>
      </c>
      <c r="D111" s="56">
        <v>2</v>
      </c>
      <c r="E111" s="56"/>
      <c r="F111" s="44" t="s">
        <v>120</v>
      </c>
      <c r="G111" s="57">
        <f t="shared" ref="G111:M111" si="50">G112</f>
        <v>3194.7239999999997</v>
      </c>
      <c r="H111" s="57">
        <f t="shared" si="50"/>
        <v>3022.9159999999997</v>
      </c>
      <c r="I111" s="57">
        <f t="shared" si="50"/>
        <v>8841.5859999999993</v>
      </c>
      <c r="J111" s="57">
        <f t="shared" si="50"/>
        <v>2226.0160000000001</v>
      </c>
      <c r="K111" s="57">
        <f t="shared" si="50"/>
        <v>1064.232</v>
      </c>
      <c r="L111" s="57">
        <f t="shared" si="50"/>
        <v>0</v>
      </c>
      <c r="M111" s="57">
        <f t="shared" si="50"/>
        <v>7650.5259999999998</v>
      </c>
      <c r="N111" s="46">
        <f>PPNE5!J111</f>
        <v>26000</v>
      </c>
      <c r="O111" s="70">
        <f t="shared" si="32"/>
        <v>2.024595951696247E-2</v>
      </c>
    </row>
    <row r="112" spans="1:15" ht="12.75" x14ac:dyDescent="0.2">
      <c r="A112" s="47">
        <v>2</v>
      </c>
      <c r="B112" s="48">
        <v>2</v>
      </c>
      <c r="C112" s="48">
        <v>2</v>
      </c>
      <c r="D112" s="48">
        <v>2</v>
      </c>
      <c r="E112" s="48" t="s">
        <v>300</v>
      </c>
      <c r="F112" s="49" t="s">
        <v>120</v>
      </c>
      <c r="G112" s="46">
        <f>PPNE5!J112*0.122874</f>
        <v>3194.7239999999997</v>
      </c>
      <c r="H112" s="46">
        <f>PPNE5!J112*0.116266</f>
        <v>3022.9159999999997</v>
      </c>
      <c r="I112" s="46">
        <f>PPNE5!J112*0.340061</f>
        <v>8841.5859999999993</v>
      </c>
      <c r="J112" s="46">
        <f>PPNE5!J112*0.085616</f>
        <v>2226.0160000000001</v>
      </c>
      <c r="K112" s="46">
        <f>PPNE5!J112*0.040932</f>
        <v>1064.232</v>
      </c>
      <c r="L112" s="46"/>
      <c r="M112" s="46">
        <f>PPNE5!J112*0.294251</f>
        <v>7650.5259999999998</v>
      </c>
      <c r="N112" s="46">
        <f>PPNE5!J112</f>
        <v>26000</v>
      </c>
      <c r="O112" s="46">
        <f t="shared" si="32"/>
        <v>2.024595951696247E-2</v>
      </c>
    </row>
    <row r="113" spans="1:15" ht="12.75" x14ac:dyDescent="0.2">
      <c r="A113" s="77">
        <v>2</v>
      </c>
      <c r="B113" s="75">
        <v>2</v>
      </c>
      <c r="C113" s="75">
        <v>3</v>
      </c>
      <c r="D113" s="75"/>
      <c r="E113" s="75"/>
      <c r="F113" s="78" t="s">
        <v>25</v>
      </c>
      <c r="G113" s="299">
        <f t="shared" ref="G113:M113" si="51">+G114+G116</f>
        <v>0</v>
      </c>
      <c r="H113" s="299">
        <f t="shared" si="51"/>
        <v>0</v>
      </c>
      <c r="I113" s="299">
        <f t="shared" si="51"/>
        <v>0</v>
      </c>
      <c r="J113" s="299">
        <f t="shared" si="51"/>
        <v>0</v>
      </c>
      <c r="K113" s="299">
        <f t="shared" si="51"/>
        <v>0</v>
      </c>
      <c r="L113" s="299">
        <f t="shared" si="51"/>
        <v>0</v>
      </c>
      <c r="M113" s="299">
        <f t="shared" si="51"/>
        <v>0</v>
      </c>
      <c r="N113" s="299">
        <f>PPNE5!J113</f>
        <v>0</v>
      </c>
      <c r="O113" s="76">
        <f t="shared" si="32"/>
        <v>0</v>
      </c>
    </row>
    <row r="114" spans="1:15" ht="12.75" x14ac:dyDescent="0.2">
      <c r="A114" s="55">
        <v>2</v>
      </c>
      <c r="B114" s="56">
        <v>2</v>
      </c>
      <c r="C114" s="56">
        <v>3</v>
      </c>
      <c r="D114" s="56">
        <v>1</v>
      </c>
      <c r="E114" s="56"/>
      <c r="F114" s="44" t="s">
        <v>121</v>
      </c>
      <c r="G114" s="57">
        <f t="shared" ref="G114:M114" si="52">G115</f>
        <v>0</v>
      </c>
      <c r="H114" s="57">
        <f t="shared" si="52"/>
        <v>0</v>
      </c>
      <c r="I114" s="57">
        <f t="shared" si="52"/>
        <v>0</v>
      </c>
      <c r="J114" s="57">
        <f t="shared" si="52"/>
        <v>0</v>
      </c>
      <c r="K114" s="57">
        <f t="shared" si="52"/>
        <v>0</v>
      </c>
      <c r="L114" s="57">
        <f t="shared" si="52"/>
        <v>0</v>
      </c>
      <c r="M114" s="57">
        <f t="shared" si="52"/>
        <v>0</v>
      </c>
      <c r="N114" s="46">
        <f>PPNE5!J114</f>
        <v>0</v>
      </c>
      <c r="O114" s="70">
        <f t="shared" si="32"/>
        <v>0</v>
      </c>
    </row>
    <row r="115" spans="1:15" ht="12.75" x14ac:dyDescent="0.2">
      <c r="A115" s="47">
        <v>2</v>
      </c>
      <c r="B115" s="48">
        <v>2</v>
      </c>
      <c r="C115" s="48">
        <v>3</v>
      </c>
      <c r="D115" s="48">
        <v>1</v>
      </c>
      <c r="E115" s="48" t="s">
        <v>300</v>
      </c>
      <c r="F115" s="49" t="s">
        <v>121</v>
      </c>
      <c r="G115" s="46">
        <f>PPNE5!J115*0.122874</f>
        <v>0</v>
      </c>
      <c r="H115" s="46">
        <f>PPNE5!J115*0.116266</f>
        <v>0</v>
      </c>
      <c r="I115" s="46">
        <f>PPNE5!J115*0.340061</f>
        <v>0</v>
      </c>
      <c r="J115" s="46">
        <f>PPNE5!J115*0.085616</f>
        <v>0</v>
      </c>
      <c r="K115" s="46">
        <f>PPNE5!J115*0.040932</f>
        <v>0</v>
      </c>
      <c r="L115" s="46"/>
      <c r="M115" s="46">
        <f>PPNE5!J115*0.294251</f>
        <v>0</v>
      </c>
      <c r="N115" s="46">
        <f>PPNE5!J115</f>
        <v>0</v>
      </c>
      <c r="O115" s="46">
        <f t="shared" si="32"/>
        <v>0</v>
      </c>
    </row>
    <row r="116" spans="1:15" ht="12.75" x14ac:dyDescent="0.2">
      <c r="A116" s="55">
        <v>2</v>
      </c>
      <c r="B116" s="56">
        <v>2</v>
      </c>
      <c r="C116" s="56">
        <v>3</v>
      </c>
      <c r="D116" s="56">
        <v>2</v>
      </c>
      <c r="E116" s="56"/>
      <c r="F116" s="44" t="s">
        <v>122</v>
      </c>
      <c r="G116" s="57">
        <f t="shared" ref="G116:M116" si="53">G117</f>
        <v>0</v>
      </c>
      <c r="H116" s="57">
        <f t="shared" si="53"/>
        <v>0</v>
      </c>
      <c r="I116" s="57">
        <f t="shared" si="53"/>
        <v>0</v>
      </c>
      <c r="J116" s="57">
        <f t="shared" si="53"/>
        <v>0</v>
      </c>
      <c r="K116" s="57">
        <f t="shared" si="53"/>
        <v>0</v>
      </c>
      <c r="L116" s="57">
        <f t="shared" si="53"/>
        <v>0</v>
      </c>
      <c r="M116" s="57">
        <f t="shared" si="53"/>
        <v>0</v>
      </c>
      <c r="N116" s="46">
        <f>PPNE5!J116</f>
        <v>0</v>
      </c>
      <c r="O116" s="70">
        <f t="shared" si="32"/>
        <v>0</v>
      </c>
    </row>
    <row r="117" spans="1:15" ht="12.75" x14ac:dyDescent="0.2">
      <c r="A117" s="53">
        <v>2</v>
      </c>
      <c r="B117" s="48">
        <v>2</v>
      </c>
      <c r="C117" s="48">
        <v>3</v>
      </c>
      <c r="D117" s="48">
        <v>2</v>
      </c>
      <c r="E117" s="48" t="s">
        <v>300</v>
      </c>
      <c r="F117" s="54" t="s">
        <v>122</v>
      </c>
      <c r="G117" s="46">
        <f>PPNE5!J117*0.122874</f>
        <v>0</v>
      </c>
      <c r="H117" s="46">
        <f>PPNE5!J117*0.116266</f>
        <v>0</v>
      </c>
      <c r="I117" s="46">
        <f>PPNE5!J117*0.340061</f>
        <v>0</v>
      </c>
      <c r="J117" s="46">
        <f>PPNE5!J117*0.085616</f>
        <v>0</v>
      </c>
      <c r="K117" s="46">
        <f>PPNE5!J117*0.040932</f>
        <v>0</v>
      </c>
      <c r="L117" s="46"/>
      <c r="M117" s="46">
        <f>PPNE5!J117*0.294251</f>
        <v>0</v>
      </c>
      <c r="N117" s="46">
        <f>PPNE5!J117</f>
        <v>0</v>
      </c>
      <c r="O117" s="46">
        <f t="shared" si="32"/>
        <v>0</v>
      </c>
    </row>
    <row r="118" spans="1:15" ht="12.75" x14ac:dyDescent="0.2">
      <c r="A118" s="77">
        <v>2</v>
      </c>
      <c r="B118" s="75">
        <v>2</v>
      </c>
      <c r="C118" s="75">
        <v>4</v>
      </c>
      <c r="D118" s="75"/>
      <c r="E118" s="75"/>
      <c r="F118" s="78" t="s">
        <v>123</v>
      </c>
      <c r="G118" s="299">
        <f t="shared" ref="G118:M118" si="54">+G119+G121+G123+G125</f>
        <v>73724.399999999994</v>
      </c>
      <c r="H118" s="299">
        <f t="shared" si="54"/>
        <v>69759.599999999991</v>
      </c>
      <c r="I118" s="299">
        <f t="shared" si="54"/>
        <v>204036.6</v>
      </c>
      <c r="J118" s="299">
        <f t="shared" si="54"/>
        <v>51369.599999999999</v>
      </c>
      <c r="K118" s="299">
        <f t="shared" si="54"/>
        <v>24559.200000000001</v>
      </c>
      <c r="L118" s="299">
        <f t="shared" si="54"/>
        <v>0</v>
      </c>
      <c r="M118" s="299">
        <f t="shared" si="54"/>
        <v>176550.59999999998</v>
      </c>
      <c r="N118" s="299">
        <f>PPNE5!J118</f>
        <v>600000</v>
      </c>
      <c r="O118" s="76">
        <f>IFERROR(N118/$N$18*100,"0.00")</f>
        <v>5.229811843712219E-2</v>
      </c>
    </row>
    <row r="119" spans="1:15" ht="12.75" x14ac:dyDescent="0.2">
      <c r="A119" s="55">
        <v>2</v>
      </c>
      <c r="B119" s="56">
        <v>2</v>
      </c>
      <c r="C119" s="56">
        <v>4</v>
      </c>
      <c r="D119" s="56">
        <v>1</v>
      </c>
      <c r="E119" s="56"/>
      <c r="F119" s="52" t="s">
        <v>26</v>
      </c>
      <c r="G119" s="57">
        <f t="shared" ref="G119:M119" si="55">G120</f>
        <v>0</v>
      </c>
      <c r="H119" s="57">
        <f t="shared" si="55"/>
        <v>0</v>
      </c>
      <c r="I119" s="57">
        <f t="shared" si="55"/>
        <v>0</v>
      </c>
      <c r="J119" s="57">
        <f t="shared" si="55"/>
        <v>0</v>
      </c>
      <c r="K119" s="57">
        <f t="shared" si="55"/>
        <v>0</v>
      </c>
      <c r="L119" s="57">
        <f t="shared" si="55"/>
        <v>0</v>
      </c>
      <c r="M119" s="57">
        <f t="shared" si="55"/>
        <v>0</v>
      </c>
      <c r="N119" s="46">
        <f>PPNE5!J119</f>
        <v>0</v>
      </c>
      <c r="O119" s="70">
        <f t="shared" si="32"/>
        <v>0</v>
      </c>
    </row>
    <row r="120" spans="1:15" ht="12.75" x14ac:dyDescent="0.2">
      <c r="A120" s="47">
        <v>2</v>
      </c>
      <c r="B120" s="48">
        <v>2</v>
      </c>
      <c r="C120" s="48">
        <v>4</v>
      </c>
      <c r="D120" s="48">
        <v>1</v>
      </c>
      <c r="E120" s="48" t="s">
        <v>300</v>
      </c>
      <c r="F120" s="49" t="s">
        <v>26</v>
      </c>
      <c r="G120" s="46">
        <f>PPNE5!J120*0.122874</f>
        <v>0</v>
      </c>
      <c r="H120" s="46">
        <f>PPNE5!J120*0.116266</f>
        <v>0</v>
      </c>
      <c r="I120" s="46">
        <f>PPNE5!J120*0.340061</f>
        <v>0</v>
      </c>
      <c r="J120" s="46">
        <f>PPNE5!J120*0.085616</f>
        <v>0</v>
      </c>
      <c r="K120" s="46">
        <f>PPNE5!J120*0.040932</f>
        <v>0</v>
      </c>
      <c r="L120" s="46"/>
      <c r="M120" s="46">
        <f>PPNE5!J120*0.294251</f>
        <v>0</v>
      </c>
      <c r="N120" s="46">
        <f>PPNE5!J120</f>
        <v>0</v>
      </c>
      <c r="O120" s="46">
        <f t="shared" si="32"/>
        <v>0</v>
      </c>
    </row>
    <row r="121" spans="1:15" ht="12.75" x14ac:dyDescent="0.2">
      <c r="A121" s="55">
        <v>2</v>
      </c>
      <c r="B121" s="56">
        <v>2</v>
      </c>
      <c r="C121" s="56">
        <v>4</v>
      </c>
      <c r="D121" s="56">
        <v>2</v>
      </c>
      <c r="E121" s="56"/>
      <c r="F121" s="52" t="s">
        <v>27</v>
      </c>
      <c r="G121" s="57">
        <f t="shared" ref="G121:M121" si="56">G122</f>
        <v>73724.399999999994</v>
      </c>
      <c r="H121" s="57">
        <f t="shared" si="56"/>
        <v>69759.599999999991</v>
      </c>
      <c r="I121" s="57">
        <f t="shared" si="56"/>
        <v>204036.6</v>
      </c>
      <c r="J121" s="57">
        <f t="shared" si="56"/>
        <v>51369.599999999999</v>
      </c>
      <c r="K121" s="57">
        <f t="shared" si="56"/>
        <v>24559.200000000001</v>
      </c>
      <c r="L121" s="57">
        <f t="shared" si="56"/>
        <v>0</v>
      </c>
      <c r="M121" s="57">
        <f t="shared" si="56"/>
        <v>176550.59999999998</v>
      </c>
      <c r="N121" s="57">
        <f>PPNE5!J121</f>
        <v>600000</v>
      </c>
      <c r="O121" s="70">
        <f>IFERROR(N121/$N$18*100,"0.00")</f>
        <v>5.229811843712219E-2</v>
      </c>
    </row>
    <row r="122" spans="1:15" ht="12.75" x14ac:dyDescent="0.2">
      <c r="A122" s="53">
        <v>2</v>
      </c>
      <c r="B122" s="48">
        <v>2</v>
      </c>
      <c r="C122" s="48">
        <v>4</v>
      </c>
      <c r="D122" s="48">
        <v>2</v>
      </c>
      <c r="E122" s="48" t="s">
        <v>300</v>
      </c>
      <c r="F122" s="54" t="s">
        <v>27</v>
      </c>
      <c r="G122" s="46">
        <f>PPNE5!J122*0.122874</f>
        <v>73724.399999999994</v>
      </c>
      <c r="H122" s="46">
        <f>PPNE5!J122*0.116266</f>
        <v>69759.599999999991</v>
      </c>
      <c r="I122" s="46">
        <f>PPNE5!J122*0.340061</f>
        <v>204036.6</v>
      </c>
      <c r="J122" s="46">
        <f>PPNE5!J122*0.085616</f>
        <v>51369.599999999999</v>
      </c>
      <c r="K122" s="46">
        <f>PPNE5!J122*0.040932</f>
        <v>24559.200000000001</v>
      </c>
      <c r="L122" s="46"/>
      <c r="M122" s="46">
        <f>PPNE5!J122*0.294251</f>
        <v>176550.59999999998</v>
      </c>
      <c r="N122" s="46">
        <f>PPNE5!J122</f>
        <v>600000</v>
      </c>
      <c r="O122" s="46">
        <f t="shared" ref="O122" si="57">IFERROR(N122/$N$18*100,"0.00")</f>
        <v>5.229811843712219E-2</v>
      </c>
    </row>
    <row r="123" spans="1:15" ht="12.75" x14ac:dyDescent="0.2">
      <c r="A123" s="55">
        <v>2</v>
      </c>
      <c r="B123" s="56">
        <v>2</v>
      </c>
      <c r="C123" s="56">
        <v>4</v>
      </c>
      <c r="D123" s="56">
        <v>3</v>
      </c>
      <c r="E123" s="56"/>
      <c r="F123" s="52" t="s">
        <v>42</v>
      </c>
      <c r="G123" s="57">
        <f t="shared" ref="G123:M123" si="58">G124</f>
        <v>0</v>
      </c>
      <c r="H123" s="57">
        <f t="shared" si="58"/>
        <v>0</v>
      </c>
      <c r="I123" s="57">
        <f t="shared" si="58"/>
        <v>0</v>
      </c>
      <c r="J123" s="57">
        <f t="shared" si="58"/>
        <v>0</v>
      </c>
      <c r="K123" s="57">
        <f t="shared" si="58"/>
        <v>0</v>
      </c>
      <c r="L123" s="57">
        <f t="shared" si="58"/>
        <v>0</v>
      </c>
      <c r="M123" s="57">
        <f t="shared" si="58"/>
        <v>0</v>
      </c>
      <c r="N123" s="46">
        <f>PPNE5!J123</f>
        <v>0</v>
      </c>
      <c r="O123" s="70">
        <f t="shared" si="32"/>
        <v>0</v>
      </c>
    </row>
    <row r="124" spans="1:15" ht="12.75" x14ac:dyDescent="0.2">
      <c r="A124" s="53">
        <v>2</v>
      </c>
      <c r="B124" s="48">
        <v>2</v>
      </c>
      <c r="C124" s="48">
        <v>4</v>
      </c>
      <c r="D124" s="48">
        <v>3</v>
      </c>
      <c r="E124" s="48" t="s">
        <v>300</v>
      </c>
      <c r="F124" s="54" t="s">
        <v>42</v>
      </c>
      <c r="G124" s="46">
        <f>PPNE5!J124*0.122874</f>
        <v>0</v>
      </c>
      <c r="H124" s="46">
        <f>PPNE5!J124*0.116266</f>
        <v>0</v>
      </c>
      <c r="I124" s="46">
        <f>PPNE5!J124*0.340061</f>
        <v>0</v>
      </c>
      <c r="J124" s="46">
        <f>PPNE5!J124*0.085616</f>
        <v>0</v>
      </c>
      <c r="K124" s="46">
        <f>PPNE5!J124*0.040932</f>
        <v>0</v>
      </c>
      <c r="L124" s="46"/>
      <c r="M124" s="46">
        <f>PPNE5!J124*0.294251</f>
        <v>0</v>
      </c>
      <c r="N124" s="46">
        <f>PPNE5!J124</f>
        <v>0</v>
      </c>
      <c r="O124" s="46">
        <f t="shared" si="32"/>
        <v>0</v>
      </c>
    </row>
    <row r="125" spans="1:15" ht="12.75" x14ac:dyDescent="0.2">
      <c r="A125" s="55">
        <v>2</v>
      </c>
      <c r="B125" s="56">
        <v>2</v>
      </c>
      <c r="C125" s="56">
        <v>4</v>
      </c>
      <c r="D125" s="56">
        <v>4</v>
      </c>
      <c r="E125" s="56"/>
      <c r="F125" s="52" t="s">
        <v>124</v>
      </c>
      <c r="G125" s="57">
        <f t="shared" ref="G125:M125" si="59">G126</f>
        <v>0</v>
      </c>
      <c r="H125" s="57">
        <f t="shared" si="59"/>
        <v>0</v>
      </c>
      <c r="I125" s="57">
        <f t="shared" si="59"/>
        <v>0</v>
      </c>
      <c r="J125" s="57">
        <f t="shared" si="59"/>
        <v>0</v>
      </c>
      <c r="K125" s="57">
        <f t="shared" si="59"/>
        <v>0</v>
      </c>
      <c r="L125" s="57">
        <f t="shared" si="59"/>
        <v>0</v>
      </c>
      <c r="M125" s="57">
        <f t="shared" si="59"/>
        <v>0</v>
      </c>
      <c r="N125" s="46">
        <f>PPNE5!J125</f>
        <v>0</v>
      </c>
      <c r="O125" s="70">
        <f t="shared" si="32"/>
        <v>0</v>
      </c>
    </row>
    <row r="126" spans="1:15" ht="12.75" x14ac:dyDescent="0.2">
      <c r="A126" s="53">
        <v>2</v>
      </c>
      <c r="B126" s="48">
        <v>2</v>
      </c>
      <c r="C126" s="48">
        <v>4</v>
      </c>
      <c r="D126" s="48">
        <v>4</v>
      </c>
      <c r="E126" s="48" t="s">
        <v>300</v>
      </c>
      <c r="F126" s="54" t="s">
        <v>124</v>
      </c>
      <c r="G126" s="46">
        <f>PPNE5!J126*0.122874</f>
        <v>0</v>
      </c>
      <c r="H126" s="46">
        <f>PPNE5!J126*0.116266</f>
        <v>0</v>
      </c>
      <c r="I126" s="46">
        <f>PPNE5!J126*0.340061</f>
        <v>0</v>
      </c>
      <c r="J126" s="46">
        <f>PPNE5!J126*0.085616</f>
        <v>0</v>
      </c>
      <c r="K126" s="46">
        <f>PPNE5!J126*0.040932</f>
        <v>0</v>
      </c>
      <c r="L126" s="46"/>
      <c r="M126" s="46">
        <f>PPNE5!J126*0.294251</f>
        <v>0</v>
      </c>
      <c r="N126" s="46">
        <f>PPNE5!J126</f>
        <v>0</v>
      </c>
      <c r="O126" s="46">
        <f t="shared" si="32"/>
        <v>0</v>
      </c>
    </row>
    <row r="127" spans="1:15" ht="12.75" x14ac:dyDescent="0.2">
      <c r="A127" s="77">
        <v>2</v>
      </c>
      <c r="B127" s="75">
        <v>2</v>
      </c>
      <c r="C127" s="75">
        <v>5</v>
      </c>
      <c r="D127" s="75"/>
      <c r="E127" s="75"/>
      <c r="F127" s="78" t="s">
        <v>125</v>
      </c>
      <c r="G127" s="299">
        <f t="shared" ref="G127:M127" si="60">+G128+G130+G132+G138+G140+G142+G144+G146</f>
        <v>412856.64</v>
      </c>
      <c r="H127" s="299">
        <f t="shared" si="60"/>
        <v>390653.76</v>
      </c>
      <c r="I127" s="299">
        <f t="shared" si="60"/>
        <v>1142604.96</v>
      </c>
      <c r="J127" s="299">
        <f t="shared" si="60"/>
        <v>287669.76000000001</v>
      </c>
      <c r="K127" s="299">
        <f t="shared" si="60"/>
        <v>137531.52000000002</v>
      </c>
      <c r="L127" s="299">
        <f t="shared" si="60"/>
        <v>0</v>
      </c>
      <c r="M127" s="299">
        <f t="shared" si="60"/>
        <v>988683.36</v>
      </c>
      <c r="N127" s="299">
        <f>PPNE5!J127</f>
        <v>3360000</v>
      </c>
      <c r="O127" s="76">
        <f>IFERROR(N127/$N$18*100,"0.00")</f>
        <v>0.29286946324788427</v>
      </c>
    </row>
    <row r="128" spans="1:15" ht="12.75" x14ac:dyDescent="0.2">
      <c r="A128" s="55">
        <v>2</v>
      </c>
      <c r="B128" s="56">
        <v>2</v>
      </c>
      <c r="C128" s="56">
        <v>5</v>
      </c>
      <c r="D128" s="56">
        <v>1</v>
      </c>
      <c r="E128" s="56"/>
      <c r="F128" s="52" t="s">
        <v>126</v>
      </c>
      <c r="G128" s="57">
        <f t="shared" ref="G128:M128" si="61">G129</f>
        <v>0</v>
      </c>
      <c r="H128" s="57">
        <f t="shared" si="61"/>
        <v>0</v>
      </c>
      <c r="I128" s="57">
        <f t="shared" si="61"/>
        <v>0</v>
      </c>
      <c r="J128" s="57">
        <f t="shared" si="61"/>
        <v>0</v>
      </c>
      <c r="K128" s="57">
        <f t="shared" si="61"/>
        <v>0</v>
      </c>
      <c r="L128" s="57">
        <f t="shared" si="61"/>
        <v>0</v>
      </c>
      <c r="M128" s="57">
        <f t="shared" si="61"/>
        <v>0</v>
      </c>
      <c r="N128" s="46">
        <f>PPNE5!J128</f>
        <v>0</v>
      </c>
      <c r="O128" s="70">
        <f t="shared" si="32"/>
        <v>0</v>
      </c>
    </row>
    <row r="129" spans="1:15" ht="12.75" x14ac:dyDescent="0.2">
      <c r="A129" s="53">
        <v>2</v>
      </c>
      <c r="B129" s="48">
        <v>2</v>
      </c>
      <c r="C129" s="48">
        <v>5</v>
      </c>
      <c r="D129" s="48">
        <v>1</v>
      </c>
      <c r="E129" s="48" t="s">
        <v>300</v>
      </c>
      <c r="F129" s="54" t="s">
        <v>126</v>
      </c>
      <c r="G129" s="46">
        <f>PPNE5!J129*0.122874</f>
        <v>0</v>
      </c>
      <c r="H129" s="46">
        <f>PPNE5!J129*0.116266</f>
        <v>0</v>
      </c>
      <c r="I129" s="46">
        <f>PPNE5!J129*0.340061</f>
        <v>0</v>
      </c>
      <c r="J129" s="46">
        <f>PPNE5!J129*0.085616</f>
        <v>0</v>
      </c>
      <c r="K129" s="46">
        <f>PPNE5!J129*0.040932</f>
        <v>0</v>
      </c>
      <c r="L129" s="46"/>
      <c r="M129" s="46">
        <f>PPNE5!J129*0.294251</f>
        <v>0</v>
      </c>
      <c r="N129" s="46">
        <f>PPNE5!J129</f>
        <v>0</v>
      </c>
      <c r="O129" s="46">
        <f t="shared" si="32"/>
        <v>0</v>
      </c>
    </row>
    <row r="130" spans="1:15" ht="12.75" x14ac:dyDescent="0.2">
      <c r="A130" s="58">
        <v>2</v>
      </c>
      <c r="B130" s="56">
        <v>2</v>
      </c>
      <c r="C130" s="56">
        <v>5</v>
      </c>
      <c r="D130" s="56">
        <v>2</v>
      </c>
      <c r="E130" s="56"/>
      <c r="F130" s="59" t="s">
        <v>127</v>
      </c>
      <c r="G130" s="57">
        <f t="shared" ref="G130:M130" si="62">G131</f>
        <v>0</v>
      </c>
      <c r="H130" s="57">
        <f t="shared" si="62"/>
        <v>0</v>
      </c>
      <c r="I130" s="57">
        <f t="shared" si="62"/>
        <v>0</v>
      </c>
      <c r="J130" s="57">
        <f t="shared" si="62"/>
        <v>0</v>
      </c>
      <c r="K130" s="57">
        <f t="shared" si="62"/>
        <v>0</v>
      </c>
      <c r="L130" s="57">
        <f t="shared" si="62"/>
        <v>0</v>
      </c>
      <c r="M130" s="57">
        <f t="shared" si="62"/>
        <v>0</v>
      </c>
      <c r="N130" s="46">
        <f>PPNE5!J130</f>
        <v>0</v>
      </c>
      <c r="O130" s="70">
        <f t="shared" si="32"/>
        <v>0</v>
      </c>
    </row>
    <row r="131" spans="1:15" ht="12.75" x14ac:dyDescent="0.2">
      <c r="A131" s="53">
        <v>2</v>
      </c>
      <c r="B131" s="48">
        <v>2</v>
      </c>
      <c r="C131" s="48">
        <v>5</v>
      </c>
      <c r="D131" s="48">
        <v>2</v>
      </c>
      <c r="E131" s="48" t="s">
        <v>300</v>
      </c>
      <c r="F131" s="54" t="s">
        <v>127</v>
      </c>
      <c r="G131" s="46">
        <f>PPNE5!J131*0.122874</f>
        <v>0</v>
      </c>
      <c r="H131" s="46">
        <f>PPNE5!J131*0.116266</f>
        <v>0</v>
      </c>
      <c r="I131" s="46">
        <f>PPNE5!J131*0.340061</f>
        <v>0</v>
      </c>
      <c r="J131" s="46">
        <f>PPNE5!J131*0.085616</f>
        <v>0</v>
      </c>
      <c r="K131" s="46">
        <f>PPNE5!J131*0.040932</f>
        <v>0</v>
      </c>
      <c r="L131" s="46"/>
      <c r="M131" s="46">
        <f>PPNE5!J131*0.294251</f>
        <v>0</v>
      </c>
      <c r="N131" s="46">
        <f>PPNE5!J131</f>
        <v>0</v>
      </c>
      <c r="O131" s="46">
        <f t="shared" si="32"/>
        <v>0</v>
      </c>
    </row>
    <row r="132" spans="1:15" ht="12.75" x14ac:dyDescent="0.2">
      <c r="A132" s="55">
        <v>2</v>
      </c>
      <c r="B132" s="56">
        <v>2</v>
      </c>
      <c r="C132" s="56">
        <v>5</v>
      </c>
      <c r="D132" s="56">
        <v>3</v>
      </c>
      <c r="E132" s="56"/>
      <c r="F132" s="52" t="s">
        <v>128</v>
      </c>
      <c r="G132" s="57">
        <f t="shared" ref="G132:M132" si="63">SUM(G133:G137)</f>
        <v>412856.64</v>
      </c>
      <c r="H132" s="57">
        <f t="shared" si="63"/>
        <v>390653.76</v>
      </c>
      <c r="I132" s="57">
        <f t="shared" si="63"/>
        <v>1142604.96</v>
      </c>
      <c r="J132" s="57">
        <f t="shared" si="63"/>
        <v>287669.76000000001</v>
      </c>
      <c r="K132" s="57">
        <f t="shared" si="63"/>
        <v>137531.52000000002</v>
      </c>
      <c r="L132" s="57">
        <f t="shared" si="63"/>
        <v>0</v>
      </c>
      <c r="M132" s="57">
        <f t="shared" si="63"/>
        <v>988683.36</v>
      </c>
      <c r="N132" s="57">
        <f>PPNE5!J132</f>
        <v>3360000</v>
      </c>
      <c r="O132" s="70">
        <f>IFERROR(N132/$N$18*100,"0.00")</f>
        <v>0.29286946324788427</v>
      </c>
    </row>
    <row r="133" spans="1:15" ht="12.75" x14ac:dyDescent="0.2">
      <c r="A133" s="53">
        <v>2</v>
      </c>
      <c r="B133" s="48">
        <v>2</v>
      </c>
      <c r="C133" s="48">
        <v>5</v>
      </c>
      <c r="D133" s="48">
        <v>3</v>
      </c>
      <c r="E133" s="48" t="s">
        <v>300</v>
      </c>
      <c r="F133" s="54" t="s">
        <v>129</v>
      </c>
      <c r="G133" s="46">
        <f>PPNE5!J133*0.122874</f>
        <v>0</v>
      </c>
      <c r="H133" s="46">
        <f>PPNE5!J133*0.116266</f>
        <v>0</v>
      </c>
      <c r="I133" s="46">
        <f>PPNE5!J133*0.340061</f>
        <v>0</v>
      </c>
      <c r="J133" s="46">
        <f>PPNE5!J133*0.085616</f>
        <v>0</v>
      </c>
      <c r="K133" s="46">
        <f>PPNE5!J133*0.040932</f>
        <v>0</v>
      </c>
      <c r="L133" s="46"/>
      <c r="M133" s="46">
        <f>PPNE5!J133*0.294251</f>
        <v>0</v>
      </c>
      <c r="N133" s="46">
        <f>PPNE5!J133</f>
        <v>0</v>
      </c>
      <c r="O133" s="46">
        <f t="shared" ref="O133:O137" si="64">IFERROR(N133/$N$18*100,"0.00")</f>
        <v>0</v>
      </c>
    </row>
    <row r="134" spans="1:15" ht="12.75" x14ac:dyDescent="0.2">
      <c r="A134" s="53">
        <v>2</v>
      </c>
      <c r="B134" s="48">
        <v>2</v>
      </c>
      <c r="C134" s="48">
        <v>5</v>
      </c>
      <c r="D134" s="48">
        <v>3</v>
      </c>
      <c r="E134" s="48" t="s">
        <v>301</v>
      </c>
      <c r="F134" s="54" t="s">
        <v>130</v>
      </c>
      <c r="G134" s="46">
        <f>PPNE5!J134*0.122874</f>
        <v>412856.64</v>
      </c>
      <c r="H134" s="46">
        <f>PPNE5!J134*0.116266</f>
        <v>390653.76</v>
      </c>
      <c r="I134" s="46">
        <f>PPNE5!J134*0.340061</f>
        <v>1142604.96</v>
      </c>
      <c r="J134" s="46">
        <f>PPNE5!J134*0.085616</f>
        <v>287669.76000000001</v>
      </c>
      <c r="K134" s="46">
        <f>PPNE5!J134*0.040932</f>
        <v>137531.52000000002</v>
      </c>
      <c r="L134" s="46"/>
      <c r="M134" s="46">
        <f>PPNE5!J134*0.294251</f>
        <v>988683.36</v>
      </c>
      <c r="N134" s="46">
        <f>PPNE5!J134</f>
        <v>3360000</v>
      </c>
      <c r="O134" s="46">
        <f t="shared" si="64"/>
        <v>0.29286946324788427</v>
      </c>
    </row>
    <row r="135" spans="1:15" ht="12.75" x14ac:dyDescent="0.2">
      <c r="A135" s="53">
        <v>2</v>
      </c>
      <c r="B135" s="48">
        <v>2</v>
      </c>
      <c r="C135" s="48">
        <v>5</v>
      </c>
      <c r="D135" s="48">
        <v>3</v>
      </c>
      <c r="E135" s="48" t="s">
        <v>302</v>
      </c>
      <c r="F135" s="54" t="s">
        <v>131</v>
      </c>
      <c r="G135" s="46">
        <f>PPNE5!J135*0.122874</f>
        <v>0</v>
      </c>
      <c r="H135" s="46">
        <f>PPNE5!J135*0.116266</f>
        <v>0</v>
      </c>
      <c r="I135" s="46">
        <f>PPNE5!J135*0.340061</f>
        <v>0</v>
      </c>
      <c r="J135" s="46">
        <f>PPNE5!J135*0.085616</f>
        <v>0</v>
      </c>
      <c r="K135" s="46">
        <f>PPNE5!J135*0.040932</f>
        <v>0</v>
      </c>
      <c r="L135" s="46"/>
      <c r="M135" s="46">
        <f>PPNE5!J135*0.294251</f>
        <v>0</v>
      </c>
      <c r="N135" s="46">
        <f>PPNE5!J135</f>
        <v>0</v>
      </c>
      <c r="O135" s="46">
        <f t="shared" si="64"/>
        <v>0</v>
      </c>
    </row>
    <row r="136" spans="1:15" ht="12.75" x14ac:dyDescent="0.2">
      <c r="A136" s="53">
        <v>2</v>
      </c>
      <c r="B136" s="48">
        <v>2</v>
      </c>
      <c r="C136" s="48">
        <v>5</v>
      </c>
      <c r="D136" s="48">
        <v>3</v>
      </c>
      <c r="E136" s="48" t="s">
        <v>303</v>
      </c>
      <c r="F136" s="54" t="s">
        <v>132</v>
      </c>
      <c r="G136" s="46">
        <f>PPNE5!J136*0.122874</f>
        <v>0</v>
      </c>
      <c r="H136" s="46">
        <f>PPNE5!J136*0.116266</f>
        <v>0</v>
      </c>
      <c r="I136" s="46">
        <f>PPNE5!J136*0.340061</f>
        <v>0</v>
      </c>
      <c r="J136" s="46">
        <f>PPNE5!J136*0.085616</f>
        <v>0</v>
      </c>
      <c r="K136" s="46">
        <f>PPNE5!J136*0.040932</f>
        <v>0</v>
      </c>
      <c r="L136" s="46"/>
      <c r="M136" s="46">
        <f>PPNE5!J136*0.294251</f>
        <v>0</v>
      </c>
      <c r="N136" s="46">
        <f>PPNE5!J136</f>
        <v>0</v>
      </c>
      <c r="O136" s="46">
        <f t="shared" si="64"/>
        <v>0</v>
      </c>
    </row>
    <row r="137" spans="1:15" ht="12.75" x14ac:dyDescent="0.2">
      <c r="A137" s="53">
        <v>2</v>
      </c>
      <c r="B137" s="48">
        <v>2</v>
      </c>
      <c r="C137" s="48">
        <v>5</v>
      </c>
      <c r="D137" s="48">
        <v>3</v>
      </c>
      <c r="E137" s="48" t="s">
        <v>307</v>
      </c>
      <c r="F137" s="54" t="s">
        <v>133</v>
      </c>
      <c r="G137" s="46">
        <f>PPNE5!J137*0.122874</f>
        <v>0</v>
      </c>
      <c r="H137" s="46">
        <f>PPNE5!J137*0.116266</f>
        <v>0</v>
      </c>
      <c r="I137" s="46">
        <f>PPNE5!J137*0.340061</f>
        <v>0</v>
      </c>
      <c r="J137" s="46">
        <f>PPNE5!J137*0.085616</f>
        <v>0</v>
      </c>
      <c r="K137" s="46">
        <f>PPNE5!J137*0.040932</f>
        <v>0</v>
      </c>
      <c r="L137" s="46"/>
      <c r="M137" s="46">
        <f>PPNE5!J137*0.294251</f>
        <v>0</v>
      </c>
      <c r="N137" s="46">
        <f>PPNE5!J137</f>
        <v>0</v>
      </c>
      <c r="O137" s="46">
        <f t="shared" si="64"/>
        <v>0</v>
      </c>
    </row>
    <row r="138" spans="1:15" ht="12.75" x14ac:dyDescent="0.2">
      <c r="A138" s="55">
        <v>2</v>
      </c>
      <c r="B138" s="56">
        <v>2</v>
      </c>
      <c r="C138" s="56">
        <v>5</v>
      </c>
      <c r="D138" s="56">
        <v>4</v>
      </c>
      <c r="E138" s="56"/>
      <c r="F138" s="52" t="s">
        <v>134</v>
      </c>
      <c r="G138" s="57">
        <f t="shared" ref="G138:M138" si="65">G139</f>
        <v>0</v>
      </c>
      <c r="H138" s="57">
        <f t="shared" si="65"/>
        <v>0</v>
      </c>
      <c r="I138" s="57">
        <f t="shared" si="65"/>
        <v>0</v>
      </c>
      <c r="J138" s="57">
        <f t="shared" si="65"/>
        <v>0</v>
      </c>
      <c r="K138" s="57">
        <f t="shared" si="65"/>
        <v>0</v>
      </c>
      <c r="L138" s="57">
        <f t="shared" si="65"/>
        <v>0</v>
      </c>
      <c r="M138" s="57">
        <f t="shared" si="65"/>
        <v>0</v>
      </c>
      <c r="N138" s="46">
        <f>PPNE5!J138</f>
        <v>0</v>
      </c>
      <c r="O138" s="70">
        <f t="shared" si="32"/>
        <v>0</v>
      </c>
    </row>
    <row r="139" spans="1:15" ht="12.75" x14ac:dyDescent="0.2">
      <c r="A139" s="53">
        <v>2</v>
      </c>
      <c r="B139" s="48">
        <v>2</v>
      </c>
      <c r="C139" s="48">
        <v>5</v>
      </c>
      <c r="D139" s="48">
        <v>4</v>
      </c>
      <c r="E139" s="48" t="s">
        <v>300</v>
      </c>
      <c r="F139" s="54" t="s">
        <v>134</v>
      </c>
      <c r="G139" s="46">
        <f>PPNE5!J139*0.122874</f>
        <v>0</v>
      </c>
      <c r="H139" s="46">
        <f>PPNE5!J139*0.116266</f>
        <v>0</v>
      </c>
      <c r="I139" s="46">
        <f>PPNE5!J139*0.340061</f>
        <v>0</v>
      </c>
      <c r="J139" s="46">
        <f>PPNE5!J139*0.085616</f>
        <v>0</v>
      </c>
      <c r="K139" s="46">
        <f>PPNE5!J139*0.040932</f>
        <v>0</v>
      </c>
      <c r="L139" s="46"/>
      <c r="M139" s="46">
        <f>PPNE5!J139*0.294251</f>
        <v>0</v>
      </c>
      <c r="N139" s="46">
        <f>PPNE5!J139</f>
        <v>0</v>
      </c>
      <c r="O139" s="46">
        <f t="shared" si="32"/>
        <v>0</v>
      </c>
    </row>
    <row r="140" spans="1:15" ht="12.75" x14ac:dyDescent="0.2">
      <c r="A140" s="58">
        <v>2</v>
      </c>
      <c r="B140" s="56">
        <v>2</v>
      </c>
      <c r="C140" s="56">
        <v>5</v>
      </c>
      <c r="D140" s="56">
        <v>5</v>
      </c>
      <c r="E140" s="56"/>
      <c r="F140" s="59" t="s">
        <v>359</v>
      </c>
      <c r="G140" s="57">
        <f t="shared" ref="G140:M140" si="66">+G141</f>
        <v>0</v>
      </c>
      <c r="H140" s="57">
        <f t="shared" si="66"/>
        <v>0</v>
      </c>
      <c r="I140" s="57">
        <f t="shared" si="66"/>
        <v>0</v>
      </c>
      <c r="J140" s="57">
        <f t="shared" si="66"/>
        <v>0</v>
      </c>
      <c r="K140" s="57">
        <f t="shared" si="66"/>
        <v>0</v>
      </c>
      <c r="L140" s="57">
        <f t="shared" si="66"/>
        <v>0</v>
      </c>
      <c r="M140" s="57">
        <f t="shared" si="66"/>
        <v>0</v>
      </c>
      <c r="N140" s="46">
        <f>PPNE5!J140</f>
        <v>0</v>
      </c>
      <c r="O140" s="62">
        <f t="shared" si="32"/>
        <v>0</v>
      </c>
    </row>
    <row r="141" spans="1:15" ht="12.75" x14ac:dyDescent="0.2">
      <c r="A141" s="53">
        <v>2</v>
      </c>
      <c r="B141" s="48">
        <v>2</v>
      </c>
      <c r="C141" s="48">
        <v>5</v>
      </c>
      <c r="D141" s="48">
        <v>5</v>
      </c>
      <c r="E141" s="48" t="s">
        <v>300</v>
      </c>
      <c r="F141" s="54" t="s">
        <v>359</v>
      </c>
      <c r="G141" s="46">
        <f>PPNE5!J141*0.122874</f>
        <v>0</v>
      </c>
      <c r="H141" s="46">
        <f>PPNE5!J141*0.116266</f>
        <v>0</v>
      </c>
      <c r="I141" s="46">
        <f>PPNE5!J141*0.340061</f>
        <v>0</v>
      </c>
      <c r="J141" s="46">
        <f>PPNE5!J141*0.085616</f>
        <v>0</v>
      </c>
      <c r="K141" s="46">
        <f>PPNE5!J141*0.040932</f>
        <v>0</v>
      </c>
      <c r="L141" s="46"/>
      <c r="M141" s="46">
        <f>PPNE5!J141*0.294251</f>
        <v>0</v>
      </c>
      <c r="N141" s="46">
        <f>PPNE5!J141</f>
        <v>0</v>
      </c>
      <c r="O141" s="46">
        <f t="shared" si="32"/>
        <v>0</v>
      </c>
    </row>
    <row r="142" spans="1:15" ht="12.75" x14ac:dyDescent="0.2">
      <c r="A142" s="58">
        <v>2</v>
      </c>
      <c r="B142" s="56">
        <v>2</v>
      </c>
      <c r="C142" s="56">
        <v>5</v>
      </c>
      <c r="D142" s="56">
        <v>6</v>
      </c>
      <c r="E142" s="56"/>
      <c r="F142" s="59" t="s">
        <v>360</v>
      </c>
      <c r="G142" s="57">
        <f t="shared" ref="G142:M142" si="67">G143</f>
        <v>0</v>
      </c>
      <c r="H142" s="57">
        <f t="shared" si="67"/>
        <v>0</v>
      </c>
      <c r="I142" s="57">
        <f t="shared" si="67"/>
        <v>0</v>
      </c>
      <c r="J142" s="57">
        <f t="shared" si="67"/>
        <v>0</v>
      </c>
      <c r="K142" s="57">
        <f t="shared" si="67"/>
        <v>0</v>
      </c>
      <c r="L142" s="57">
        <f t="shared" si="67"/>
        <v>0</v>
      </c>
      <c r="M142" s="57">
        <f t="shared" si="67"/>
        <v>0</v>
      </c>
      <c r="N142" s="46">
        <f>PPNE5!J142</f>
        <v>0</v>
      </c>
      <c r="O142" s="70">
        <f t="shared" si="32"/>
        <v>0</v>
      </c>
    </row>
    <row r="143" spans="1:15" ht="12.75" x14ac:dyDescent="0.2">
      <c r="A143" s="53">
        <v>2</v>
      </c>
      <c r="B143" s="48">
        <v>2</v>
      </c>
      <c r="C143" s="48">
        <v>5</v>
      </c>
      <c r="D143" s="48">
        <v>6</v>
      </c>
      <c r="E143" s="48" t="s">
        <v>300</v>
      </c>
      <c r="F143" s="54" t="s">
        <v>360</v>
      </c>
      <c r="G143" s="46">
        <f>PPNE5!J143*0.122874</f>
        <v>0</v>
      </c>
      <c r="H143" s="46">
        <f>PPNE5!J143*0.116266</f>
        <v>0</v>
      </c>
      <c r="I143" s="46">
        <f>PPNE5!J143*0.340061</f>
        <v>0</v>
      </c>
      <c r="J143" s="46">
        <f>PPNE5!J143*0.085616</f>
        <v>0</v>
      </c>
      <c r="K143" s="46">
        <f>PPNE5!J143*0.040932</f>
        <v>0</v>
      </c>
      <c r="L143" s="46"/>
      <c r="M143" s="46">
        <f>PPNE5!J143*0.294251</f>
        <v>0</v>
      </c>
      <c r="N143" s="46">
        <f>PPNE5!J143</f>
        <v>0</v>
      </c>
      <c r="O143" s="46">
        <f t="shared" si="32"/>
        <v>0</v>
      </c>
    </row>
    <row r="144" spans="1:15" ht="12.75" x14ac:dyDescent="0.2">
      <c r="A144" s="58">
        <v>2</v>
      </c>
      <c r="B144" s="56">
        <v>2</v>
      </c>
      <c r="C144" s="56">
        <v>5</v>
      </c>
      <c r="D144" s="56">
        <v>7</v>
      </c>
      <c r="E144" s="56"/>
      <c r="F144" s="59" t="s">
        <v>361</v>
      </c>
      <c r="G144" s="57">
        <f t="shared" ref="G144:M144" si="68">+G145</f>
        <v>0</v>
      </c>
      <c r="H144" s="57">
        <f t="shared" si="68"/>
        <v>0</v>
      </c>
      <c r="I144" s="57">
        <f t="shared" si="68"/>
        <v>0</v>
      </c>
      <c r="J144" s="57">
        <f t="shared" si="68"/>
        <v>0</v>
      </c>
      <c r="K144" s="57">
        <f t="shared" si="68"/>
        <v>0</v>
      </c>
      <c r="L144" s="57">
        <f t="shared" si="68"/>
        <v>0</v>
      </c>
      <c r="M144" s="57">
        <f t="shared" si="68"/>
        <v>0</v>
      </c>
      <c r="N144" s="46">
        <f>PPNE5!J144</f>
        <v>0</v>
      </c>
      <c r="O144" s="62">
        <f t="shared" si="32"/>
        <v>0</v>
      </c>
    </row>
    <row r="145" spans="1:15" ht="12.75" x14ac:dyDescent="0.2">
      <c r="A145" s="53">
        <v>2</v>
      </c>
      <c r="B145" s="48">
        <v>2</v>
      </c>
      <c r="C145" s="48">
        <v>5</v>
      </c>
      <c r="D145" s="48">
        <v>7</v>
      </c>
      <c r="E145" s="48" t="s">
        <v>300</v>
      </c>
      <c r="F145" s="54" t="s">
        <v>361</v>
      </c>
      <c r="G145" s="46">
        <f>PPNE5!J145*0.122874</f>
        <v>0</v>
      </c>
      <c r="H145" s="46">
        <f>PPNE5!J145*0.116266</f>
        <v>0</v>
      </c>
      <c r="I145" s="46">
        <f>PPNE5!J145*0.340061</f>
        <v>0</v>
      </c>
      <c r="J145" s="46">
        <f>PPNE5!J145*0.085616</f>
        <v>0</v>
      </c>
      <c r="K145" s="46">
        <f>PPNE5!J145*0.040932</f>
        <v>0</v>
      </c>
      <c r="L145" s="46"/>
      <c r="M145" s="46">
        <f>PPNE5!J145*0.294251</f>
        <v>0</v>
      </c>
      <c r="N145" s="46">
        <f>PPNE5!J145</f>
        <v>0</v>
      </c>
      <c r="O145" s="46">
        <f t="shared" si="32"/>
        <v>0</v>
      </c>
    </row>
    <row r="146" spans="1:15" ht="12.75" x14ac:dyDescent="0.2">
      <c r="A146" s="58">
        <v>2</v>
      </c>
      <c r="B146" s="56">
        <v>2</v>
      </c>
      <c r="C146" s="56">
        <v>5</v>
      </c>
      <c r="D146" s="56">
        <v>8</v>
      </c>
      <c r="E146" s="56"/>
      <c r="F146" s="59" t="s">
        <v>135</v>
      </c>
      <c r="G146" s="57">
        <f t="shared" ref="G146:M146" si="69">G147</f>
        <v>0</v>
      </c>
      <c r="H146" s="57">
        <f t="shared" si="69"/>
        <v>0</v>
      </c>
      <c r="I146" s="57">
        <f t="shared" si="69"/>
        <v>0</v>
      </c>
      <c r="J146" s="57">
        <f t="shared" si="69"/>
        <v>0</v>
      </c>
      <c r="K146" s="57">
        <f t="shared" si="69"/>
        <v>0</v>
      </c>
      <c r="L146" s="57">
        <f t="shared" si="69"/>
        <v>0</v>
      </c>
      <c r="M146" s="57">
        <f t="shared" si="69"/>
        <v>0</v>
      </c>
      <c r="N146" s="46">
        <f>PPNE5!J146</f>
        <v>0</v>
      </c>
      <c r="O146" s="70">
        <f t="shared" ref="O146:O204" si="70">IFERROR(N146/$J$18*100,"0.00")</f>
        <v>0</v>
      </c>
    </row>
    <row r="147" spans="1:15" ht="12.75" x14ac:dyDescent="0.2">
      <c r="A147" s="53">
        <v>2</v>
      </c>
      <c r="B147" s="48">
        <v>2</v>
      </c>
      <c r="C147" s="48">
        <v>5</v>
      </c>
      <c r="D147" s="48">
        <v>8</v>
      </c>
      <c r="E147" s="48" t="s">
        <v>300</v>
      </c>
      <c r="F147" s="54" t="s">
        <v>135</v>
      </c>
      <c r="G147" s="46">
        <f>PPNE5!J147*0.122874</f>
        <v>0</v>
      </c>
      <c r="H147" s="46">
        <f>PPNE5!J147*0.116266</f>
        <v>0</v>
      </c>
      <c r="I147" s="46">
        <f>PPNE5!J147*0.340061</f>
        <v>0</v>
      </c>
      <c r="J147" s="46">
        <f>PPNE5!J147*0.085616</f>
        <v>0</v>
      </c>
      <c r="K147" s="46">
        <f>PPNE5!J147*0.040932</f>
        <v>0</v>
      </c>
      <c r="L147" s="46"/>
      <c r="M147" s="46">
        <f>PPNE5!J147*0.294251</f>
        <v>0</v>
      </c>
      <c r="N147" s="46">
        <f>PPNE5!J147</f>
        <v>0</v>
      </c>
      <c r="O147" s="46">
        <f t="shared" si="70"/>
        <v>0</v>
      </c>
    </row>
    <row r="148" spans="1:15" ht="12.75" x14ac:dyDescent="0.2">
      <c r="A148" s="77">
        <v>2</v>
      </c>
      <c r="B148" s="75">
        <v>2</v>
      </c>
      <c r="C148" s="75">
        <v>6</v>
      </c>
      <c r="D148" s="75"/>
      <c r="E148" s="75"/>
      <c r="F148" s="78" t="s">
        <v>136</v>
      </c>
      <c r="G148" s="299">
        <f t="shared" ref="G148:M148" si="71">+G149+G151+G153+G155+G157+G159+G161+G163+G165</f>
        <v>30718.5</v>
      </c>
      <c r="H148" s="299">
        <f t="shared" si="71"/>
        <v>29066.5</v>
      </c>
      <c r="I148" s="299">
        <f t="shared" si="71"/>
        <v>85015.25</v>
      </c>
      <c r="J148" s="299">
        <f t="shared" si="71"/>
        <v>21404</v>
      </c>
      <c r="K148" s="299">
        <f t="shared" si="71"/>
        <v>10233</v>
      </c>
      <c r="L148" s="299">
        <f t="shared" si="71"/>
        <v>0</v>
      </c>
      <c r="M148" s="299">
        <f t="shared" si="71"/>
        <v>73562.75</v>
      </c>
      <c r="N148" s="299">
        <f>PPNE5!J148</f>
        <v>250000</v>
      </c>
      <c r="O148" s="76">
        <f>IFERROR(N148/$N$18*100,"0.00")</f>
        <v>2.1790882682134246E-2</v>
      </c>
    </row>
    <row r="149" spans="1:15" ht="12.75" x14ac:dyDescent="0.2">
      <c r="A149" s="55">
        <v>2</v>
      </c>
      <c r="B149" s="56">
        <v>2</v>
      </c>
      <c r="C149" s="56">
        <v>6</v>
      </c>
      <c r="D149" s="56">
        <v>1</v>
      </c>
      <c r="E149" s="56"/>
      <c r="F149" s="52" t="s">
        <v>362</v>
      </c>
      <c r="G149" s="57">
        <f t="shared" ref="G149:M149" si="72">G150</f>
        <v>0</v>
      </c>
      <c r="H149" s="57">
        <f t="shared" si="72"/>
        <v>0</v>
      </c>
      <c r="I149" s="57">
        <f t="shared" si="72"/>
        <v>0</v>
      </c>
      <c r="J149" s="57">
        <f t="shared" si="72"/>
        <v>0</v>
      </c>
      <c r="K149" s="57">
        <f t="shared" si="72"/>
        <v>0</v>
      </c>
      <c r="L149" s="57">
        <f t="shared" si="72"/>
        <v>0</v>
      </c>
      <c r="M149" s="57">
        <f t="shared" si="72"/>
        <v>0</v>
      </c>
      <c r="N149" s="46">
        <f>PPNE5!J149</f>
        <v>0</v>
      </c>
      <c r="O149" s="70">
        <f t="shared" si="70"/>
        <v>0</v>
      </c>
    </row>
    <row r="150" spans="1:15" ht="12.75" x14ac:dyDescent="0.2">
      <c r="A150" s="53">
        <v>2</v>
      </c>
      <c r="B150" s="48">
        <v>2</v>
      </c>
      <c r="C150" s="48">
        <v>6</v>
      </c>
      <c r="D150" s="48">
        <v>1</v>
      </c>
      <c r="E150" s="48" t="s">
        <v>300</v>
      </c>
      <c r="F150" s="54" t="s">
        <v>362</v>
      </c>
      <c r="G150" s="46">
        <f>PPNE5!J150*0.122874</f>
        <v>0</v>
      </c>
      <c r="H150" s="46">
        <f>PPNE5!J150*0.116266</f>
        <v>0</v>
      </c>
      <c r="I150" s="46">
        <f>PPNE5!J150*0.340061</f>
        <v>0</v>
      </c>
      <c r="J150" s="46">
        <f>PPNE5!J150*0.085616</f>
        <v>0</v>
      </c>
      <c r="K150" s="46">
        <f>PPNE5!J150*0.040932</f>
        <v>0</v>
      </c>
      <c r="L150" s="46"/>
      <c r="M150" s="46">
        <f>PPNE5!J150*0.294251</f>
        <v>0</v>
      </c>
      <c r="N150" s="46">
        <f>PPNE5!J150</f>
        <v>0</v>
      </c>
      <c r="O150" s="46">
        <f t="shared" si="70"/>
        <v>0</v>
      </c>
    </row>
    <row r="151" spans="1:15" ht="12.75" x14ac:dyDescent="0.2">
      <c r="A151" s="55">
        <v>2</v>
      </c>
      <c r="B151" s="56">
        <v>2</v>
      </c>
      <c r="C151" s="56">
        <v>6</v>
      </c>
      <c r="D151" s="56">
        <v>2</v>
      </c>
      <c r="E151" s="56"/>
      <c r="F151" s="52" t="s">
        <v>137</v>
      </c>
      <c r="G151" s="57">
        <f t="shared" ref="G151:M151" si="73">G152</f>
        <v>30718.5</v>
      </c>
      <c r="H151" s="57">
        <f t="shared" si="73"/>
        <v>29066.5</v>
      </c>
      <c r="I151" s="57">
        <f t="shared" si="73"/>
        <v>85015.25</v>
      </c>
      <c r="J151" s="57">
        <f t="shared" si="73"/>
        <v>21404</v>
      </c>
      <c r="K151" s="57">
        <f t="shared" si="73"/>
        <v>10233</v>
      </c>
      <c r="L151" s="57">
        <f t="shared" si="73"/>
        <v>0</v>
      </c>
      <c r="M151" s="57">
        <f t="shared" si="73"/>
        <v>73562.75</v>
      </c>
      <c r="N151" s="57">
        <f>PPNE5!J151</f>
        <v>250000</v>
      </c>
      <c r="O151" s="70">
        <f>IFERROR(N151/$N$18*100,"0.00")</f>
        <v>2.1790882682134246E-2</v>
      </c>
    </row>
    <row r="152" spans="1:15" ht="12.75" x14ac:dyDescent="0.2">
      <c r="A152" s="105">
        <v>2</v>
      </c>
      <c r="B152" s="102">
        <v>2</v>
      </c>
      <c r="C152" s="102">
        <v>6</v>
      </c>
      <c r="D152" s="102">
        <v>2</v>
      </c>
      <c r="E152" s="102" t="s">
        <v>300</v>
      </c>
      <c r="F152" s="106" t="s">
        <v>137</v>
      </c>
      <c r="G152" s="46">
        <f>PPNE5!J152*0.122874</f>
        <v>30718.5</v>
      </c>
      <c r="H152" s="46">
        <f>PPNE5!J152*0.116266</f>
        <v>29066.5</v>
      </c>
      <c r="I152" s="46">
        <f>PPNE5!J152*0.340061</f>
        <v>85015.25</v>
      </c>
      <c r="J152" s="46">
        <f>PPNE5!J152*0.085616</f>
        <v>21404</v>
      </c>
      <c r="K152" s="46">
        <f>PPNE5!J152*0.040932</f>
        <v>10233</v>
      </c>
      <c r="L152" s="46"/>
      <c r="M152" s="46">
        <f>PPNE5!J152*0.294251</f>
        <v>73562.75</v>
      </c>
      <c r="N152" s="46">
        <f>PPNE5!J152</f>
        <v>250000</v>
      </c>
      <c r="O152" s="46">
        <f t="shared" ref="O152" si="74">IFERROR(N152/$N$18*100,"0.00")</f>
        <v>2.1790882682134246E-2</v>
      </c>
    </row>
    <row r="153" spans="1:15" ht="12.75" x14ac:dyDescent="0.2">
      <c r="A153" s="55">
        <v>2</v>
      </c>
      <c r="B153" s="56">
        <v>2</v>
      </c>
      <c r="C153" s="56">
        <v>6</v>
      </c>
      <c r="D153" s="56">
        <v>3</v>
      </c>
      <c r="E153" s="56"/>
      <c r="F153" s="52" t="s">
        <v>138</v>
      </c>
      <c r="G153" s="57">
        <f t="shared" ref="G153:M153" si="75">G154</f>
        <v>0</v>
      </c>
      <c r="H153" s="57">
        <f t="shared" si="75"/>
        <v>0</v>
      </c>
      <c r="I153" s="57">
        <f t="shared" si="75"/>
        <v>0</v>
      </c>
      <c r="J153" s="57">
        <f t="shared" si="75"/>
        <v>0</v>
      </c>
      <c r="K153" s="57">
        <f t="shared" si="75"/>
        <v>0</v>
      </c>
      <c r="L153" s="57">
        <f t="shared" si="75"/>
        <v>0</v>
      </c>
      <c r="M153" s="57">
        <f t="shared" si="75"/>
        <v>0</v>
      </c>
      <c r="N153" s="46">
        <f>PPNE5!J153</f>
        <v>0</v>
      </c>
      <c r="O153" s="70">
        <f t="shared" si="70"/>
        <v>0</v>
      </c>
    </row>
    <row r="154" spans="1:15" ht="12.75" x14ac:dyDescent="0.2">
      <c r="A154" s="53">
        <v>2</v>
      </c>
      <c r="B154" s="48">
        <v>2</v>
      </c>
      <c r="C154" s="48">
        <v>6</v>
      </c>
      <c r="D154" s="48">
        <v>3</v>
      </c>
      <c r="E154" s="48" t="s">
        <v>300</v>
      </c>
      <c r="F154" s="54" t="s">
        <v>138</v>
      </c>
      <c r="G154" s="46">
        <f>PPNE5!J154*0.122874</f>
        <v>0</v>
      </c>
      <c r="H154" s="46">
        <f>PPNE5!J154*0.116266</f>
        <v>0</v>
      </c>
      <c r="I154" s="46">
        <f>PPNE5!J154*0.340061</f>
        <v>0</v>
      </c>
      <c r="J154" s="46">
        <f>PPNE5!J154*0.085616</f>
        <v>0</v>
      </c>
      <c r="K154" s="46">
        <f>PPNE5!J154*0.040932</f>
        <v>0</v>
      </c>
      <c r="L154" s="46"/>
      <c r="M154" s="46">
        <f>PPNE5!J154*0.294251</f>
        <v>0</v>
      </c>
      <c r="N154" s="46">
        <f>PPNE5!J154</f>
        <v>0</v>
      </c>
      <c r="O154" s="46">
        <f t="shared" si="70"/>
        <v>0</v>
      </c>
    </row>
    <row r="155" spans="1:15" ht="12.75" x14ac:dyDescent="0.2">
      <c r="A155" s="55">
        <v>2</v>
      </c>
      <c r="B155" s="56">
        <v>2</v>
      </c>
      <c r="C155" s="56">
        <v>6</v>
      </c>
      <c r="D155" s="56">
        <v>4</v>
      </c>
      <c r="E155" s="56"/>
      <c r="F155" s="52" t="s">
        <v>139</v>
      </c>
      <c r="G155" s="57">
        <f t="shared" ref="G155:M155" si="76">G156</f>
        <v>0</v>
      </c>
      <c r="H155" s="57">
        <f t="shared" si="76"/>
        <v>0</v>
      </c>
      <c r="I155" s="57">
        <f t="shared" si="76"/>
        <v>0</v>
      </c>
      <c r="J155" s="57">
        <f t="shared" si="76"/>
        <v>0</v>
      </c>
      <c r="K155" s="57">
        <f t="shared" si="76"/>
        <v>0</v>
      </c>
      <c r="L155" s="57">
        <f t="shared" si="76"/>
        <v>0</v>
      </c>
      <c r="M155" s="57">
        <f t="shared" si="76"/>
        <v>0</v>
      </c>
      <c r="N155" s="46">
        <f>PPNE5!J155</f>
        <v>0</v>
      </c>
      <c r="O155" s="70">
        <f t="shared" si="70"/>
        <v>0</v>
      </c>
    </row>
    <row r="156" spans="1:15" ht="12.75" x14ac:dyDescent="0.2">
      <c r="A156" s="53">
        <v>2</v>
      </c>
      <c r="B156" s="48">
        <v>2</v>
      </c>
      <c r="C156" s="48">
        <v>6</v>
      </c>
      <c r="D156" s="48">
        <v>4</v>
      </c>
      <c r="E156" s="48" t="s">
        <v>300</v>
      </c>
      <c r="F156" s="54" t="s">
        <v>139</v>
      </c>
      <c r="G156" s="46">
        <f>PPNE5!J156*0.122874</f>
        <v>0</v>
      </c>
      <c r="H156" s="46">
        <f>PPNE5!J156*0.116266</f>
        <v>0</v>
      </c>
      <c r="I156" s="46">
        <f>PPNE5!J156*0.340061</f>
        <v>0</v>
      </c>
      <c r="J156" s="46">
        <f>PPNE5!J156*0.085616</f>
        <v>0</v>
      </c>
      <c r="K156" s="46">
        <f>PPNE5!J156*0.040932</f>
        <v>0</v>
      </c>
      <c r="L156" s="46"/>
      <c r="M156" s="46">
        <f>PPNE5!J156*0.294251</f>
        <v>0</v>
      </c>
      <c r="N156" s="46">
        <f>PPNE5!J156</f>
        <v>0</v>
      </c>
      <c r="O156" s="46">
        <f t="shared" si="70"/>
        <v>0</v>
      </c>
    </row>
    <row r="157" spans="1:15" ht="12.75" x14ac:dyDescent="0.2">
      <c r="A157" s="58">
        <v>2</v>
      </c>
      <c r="B157" s="56">
        <v>2</v>
      </c>
      <c r="C157" s="56">
        <v>6</v>
      </c>
      <c r="D157" s="56">
        <v>5</v>
      </c>
      <c r="E157" s="56"/>
      <c r="F157" s="59" t="s">
        <v>305</v>
      </c>
      <c r="G157" s="57">
        <f t="shared" ref="G157:M157" si="77">+G158</f>
        <v>0</v>
      </c>
      <c r="H157" s="57">
        <f t="shared" si="77"/>
        <v>0</v>
      </c>
      <c r="I157" s="57">
        <f t="shared" si="77"/>
        <v>0</v>
      </c>
      <c r="J157" s="57">
        <f t="shared" si="77"/>
        <v>0</v>
      </c>
      <c r="K157" s="57">
        <f t="shared" si="77"/>
        <v>0</v>
      </c>
      <c r="L157" s="57">
        <f t="shared" si="77"/>
        <v>0</v>
      </c>
      <c r="M157" s="57">
        <f t="shared" si="77"/>
        <v>0</v>
      </c>
      <c r="N157" s="46">
        <f>PPNE5!J157</f>
        <v>0</v>
      </c>
      <c r="O157" s="62">
        <f t="shared" si="70"/>
        <v>0</v>
      </c>
    </row>
    <row r="158" spans="1:15" ht="12.75" x14ac:dyDescent="0.2">
      <c r="A158" s="53">
        <v>2</v>
      </c>
      <c r="B158" s="48">
        <v>2</v>
      </c>
      <c r="C158" s="48">
        <v>6</v>
      </c>
      <c r="D158" s="48">
        <v>5</v>
      </c>
      <c r="E158" s="48" t="s">
        <v>300</v>
      </c>
      <c r="F158" s="54" t="s">
        <v>305</v>
      </c>
      <c r="G158" s="46">
        <f>PPNE5!J158*0.122874</f>
        <v>0</v>
      </c>
      <c r="H158" s="46">
        <f>PPNE5!J158*0.116266</f>
        <v>0</v>
      </c>
      <c r="I158" s="46">
        <f>PPNE5!J158*0.340061</f>
        <v>0</v>
      </c>
      <c r="J158" s="46">
        <f>PPNE5!J158*0.085616</f>
        <v>0</v>
      </c>
      <c r="K158" s="46">
        <f>PPNE5!J158*0.040932</f>
        <v>0</v>
      </c>
      <c r="L158" s="46"/>
      <c r="M158" s="46">
        <f>PPNE5!J158*0.294251</f>
        <v>0</v>
      </c>
      <c r="N158" s="46">
        <f>PPNE5!J158</f>
        <v>0</v>
      </c>
      <c r="O158" s="46">
        <f t="shared" si="70"/>
        <v>0</v>
      </c>
    </row>
    <row r="159" spans="1:15" ht="12.75" x14ac:dyDescent="0.2">
      <c r="A159" s="58">
        <v>2</v>
      </c>
      <c r="B159" s="56">
        <v>2</v>
      </c>
      <c r="C159" s="56">
        <v>6</v>
      </c>
      <c r="D159" s="56">
        <v>6</v>
      </c>
      <c r="E159" s="56"/>
      <c r="F159" s="59" t="s">
        <v>363</v>
      </c>
      <c r="G159" s="57">
        <f t="shared" ref="G159:M159" si="78">+G160</f>
        <v>0</v>
      </c>
      <c r="H159" s="57">
        <f t="shared" si="78"/>
        <v>0</v>
      </c>
      <c r="I159" s="57">
        <f t="shared" si="78"/>
        <v>0</v>
      </c>
      <c r="J159" s="57">
        <f t="shared" si="78"/>
        <v>0</v>
      </c>
      <c r="K159" s="57">
        <f t="shared" si="78"/>
        <v>0</v>
      </c>
      <c r="L159" s="57">
        <f t="shared" si="78"/>
        <v>0</v>
      </c>
      <c r="M159" s="57">
        <f t="shared" si="78"/>
        <v>0</v>
      </c>
      <c r="N159" s="46">
        <f>PPNE5!J159</f>
        <v>0</v>
      </c>
      <c r="O159" s="62">
        <f t="shared" si="70"/>
        <v>0</v>
      </c>
    </row>
    <row r="160" spans="1:15" ht="12.75" x14ac:dyDescent="0.2">
      <c r="A160" s="53">
        <v>2</v>
      </c>
      <c r="B160" s="48">
        <v>2</v>
      </c>
      <c r="C160" s="48">
        <v>6</v>
      </c>
      <c r="D160" s="48">
        <v>6</v>
      </c>
      <c r="E160" s="48" t="s">
        <v>300</v>
      </c>
      <c r="F160" s="54" t="s">
        <v>363</v>
      </c>
      <c r="G160" s="46">
        <f>PPNE5!J160*0.122874</f>
        <v>0</v>
      </c>
      <c r="H160" s="46">
        <f>PPNE5!J160*0.116266</f>
        <v>0</v>
      </c>
      <c r="I160" s="46">
        <f>PPNE5!J160*0.340061</f>
        <v>0</v>
      </c>
      <c r="J160" s="46">
        <f>PPNE5!J160*0.085616</f>
        <v>0</v>
      </c>
      <c r="K160" s="46">
        <f>PPNE5!J160*0.040932</f>
        <v>0</v>
      </c>
      <c r="L160" s="46"/>
      <c r="M160" s="46">
        <f>PPNE5!J160*0.294251</f>
        <v>0</v>
      </c>
      <c r="N160" s="46">
        <f>PPNE5!J160</f>
        <v>0</v>
      </c>
      <c r="O160" s="46">
        <f t="shared" si="70"/>
        <v>0</v>
      </c>
    </row>
    <row r="161" spans="1:15" ht="12.75" x14ac:dyDescent="0.2">
      <c r="A161" s="58">
        <v>2</v>
      </c>
      <c r="B161" s="56">
        <v>2</v>
      </c>
      <c r="C161" s="56">
        <v>6</v>
      </c>
      <c r="D161" s="56">
        <v>7</v>
      </c>
      <c r="E161" s="56"/>
      <c r="F161" s="59" t="s">
        <v>364</v>
      </c>
      <c r="G161" s="57">
        <f t="shared" ref="G161:M161" si="79">+G162</f>
        <v>0</v>
      </c>
      <c r="H161" s="57">
        <f t="shared" si="79"/>
        <v>0</v>
      </c>
      <c r="I161" s="57">
        <f t="shared" si="79"/>
        <v>0</v>
      </c>
      <c r="J161" s="57">
        <f t="shared" si="79"/>
        <v>0</v>
      </c>
      <c r="K161" s="57">
        <f t="shared" si="79"/>
        <v>0</v>
      </c>
      <c r="L161" s="57">
        <f t="shared" si="79"/>
        <v>0</v>
      </c>
      <c r="M161" s="57">
        <f t="shared" si="79"/>
        <v>0</v>
      </c>
      <c r="N161" s="46">
        <f>PPNE5!J161</f>
        <v>0</v>
      </c>
      <c r="O161" s="62">
        <f t="shared" si="70"/>
        <v>0</v>
      </c>
    </row>
    <row r="162" spans="1:15" ht="12.75" x14ac:dyDescent="0.2">
      <c r="A162" s="53">
        <v>2</v>
      </c>
      <c r="B162" s="48">
        <v>2</v>
      </c>
      <c r="C162" s="48">
        <v>6</v>
      </c>
      <c r="D162" s="48">
        <v>7</v>
      </c>
      <c r="E162" s="48" t="s">
        <v>300</v>
      </c>
      <c r="F162" s="54" t="s">
        <v>364</v>
      </c>
      <c r="G162" s="46">
        <f>PPNE5!J162*0.122874</f>
        <v>0</v>
      </c>
      <c r="H162" s="46">
        <f>PPNE5!J162*0.116266</f>
        <v>0</v>
      </c>
      <c r="I162" s="46">
        <f>PPNE5!J162*0.340061</f>
        <v>0</v>
      </c>
      <c r="J162" s="46">
        <f>PPNE5!J162*0.085616</f>
        <v>0</v>
      </c>
      <c r="K162" s="46">
        <f>PPNE5!J162*0.040932</f>
        <v>0</v>
      </c>
      <c r="L162" s="46"/>
      <c r="M162" s="46">
        <f>PPNE5!J162*0.294251</f>
        <v>0</v>
      </c>
      <c r="N162" s="46">
        <f>PPNE5!J162</f>
        <v>0</v>
      </c>
      <c r="O162" s="46">
        <f t="shared" si="70"/>
        <v>0</v>
      </c>
    </row>
    <row r="163" spans="1:15" ht="12.75" x14ac:dyDescent="0.2">
      <c r="A163" s="58">
        <v>2</v>
      </c>
      <c r="B163" s="56">
        <v>2</v>
      </c>
      <c r="C163" s="56">
        <v>6</v>
      </c>
      <c r="D163" s="56">
        <v>8</v>
      </c>
      <c r="E163" s="56"/>
      <c r="F163" s="59" t="s">
        <v>365</v>
      </c>
      <c r="G163" s="57">
        <f t="shared" ref="G163:M163" si="80">+G164</f>
        <v>0</v>
      </c>
      <c r="H163" s="57">
        <f t="shared" si="80"/>
        <v>0</v>
      </c>
      <c r="I163" s="57">
        <f t="shared" si="80"/>
        <v>0</v>
      </c>
      <c r="J163" s="57">
        <f t="shared" si="80"/>
        <v>0</v>
      </c>
      <c r="K163" s="57">
        <f t="shared" si="80"/>
        <v>0</v>
      </c>
      <c r="L163" s="57">
        <f t="shared" si="80"/>
        <v>0</v>
      </c>
      <c r="M163" s="57">
        <f t="shared" si="80"/>
        <v>0</v>
      </c>
      <c r="N163" s="46">
        <f>PPNE5!J163</f>
        <v>0</v>
      </c>
      <c r="O163" s="62">
        <f t="shared" si="70"/>
        <v>0</v>
      </c>
    </row>
    <row r="164" spans="1:15" ht="12.75" x14ac:dyDescent="0.2">
      <c r="A164" s="53">
        <v>2</v>
      </c>
      <c r="B164" s="48">
        <v>2</v>
      </c>
      <c r="C164" s="48">
        <v>6</v>
      </c>
      <c r="D164" s="48">
        <v>8</v>
      </c>
      <c r="E164" s="48" t="s">
        <v>300</v>
      </c>
      <c r="F164" s="54" t="s">
        <v>365</v>
      </c>
      <c r="G164" s="46">
        <f>PPNE5!J164*0.122874</f>
        <v>0</v>
      </c>
      <c r="H164" s="46">
        <f>PPNE5!J164*0.116266</f>
        <v>0</v>
      </c>
      <c r="I164" s="46">
        <f>PPNE5!J164*0.340061</f>
        <v>0</v>
      </c>
      <c r="J164" s="46">
        <f>PPNE5!J164*0.085616</f>
        <v>0</v>
      </c>
      <c r="K164" s="46">
        <f>PPNE5!J164*0.040932</f>
        <v>0</v>
      </c>
      <c r="L164" s="46"/>
      <c r="M164" s="46">
        <f>PPNE5!J164*0.294251</f>
        <v>0</v>
      </c>
      <c r="N164" s="46">
        <f>PPNE5!J164</f>
        <v>0</v>
      </c>
      <c r="O164" s="46">
        <f t="shared" si="70"/>
        <v>0</v>
      </c>
    </row>
    <row r="165" spans="1:15" ht="12.75" x14ac:dyDescent="0.2">
      <c r="A165" s="58">
        <v>2</v>
      </c>
      <c r="B165" s="56">
        <v>2</v>
      </c>
      <c r="C165" s="56">
        <v>6</v>
      </c>
      <c r="D165" s="56">
        <v>9</v>
      </c>
      <c r="E165" s="56"/>
      <c r="F165" s="59" t="s">
        <v>306</v>
      </c>
      <c r="G165" s="57">
        <f t="shared" ref="G165:M165" si="81">+G166</f>
        <v>0</v>
      </c>
      <c r="H165" s="57">
        <f t="shared" si="81"/>
        <v>0</v>
      </c>
      <c r="I165" s="57">
        <f t="shared" si="81"/>
        <v>0</v>
      </c>
      <c r="J165" s="57">
        <f t="shared" si="81"/>
        <v>0</v>
      </c>
      <c r="K165" s="57">
        <f t="shared" si="81"/>
        <v>0</v>
      </c>
      <c r="L165" s="57">
        <f t="shared" si="81"/>
        <v>0</v>
      </c>
      <c r="M165" s="57">
        <f t="shared" si="81"/>
        <v>0</v>
      </c>
      <c r="N165" s="46">
        <f>PPNE5!J165</f>
        <v>0</v>
      </c>
      <c r="O165" s="62">
        <f t="shared" si="70"/>
        <v>0</v>
      </c>
    </row>
    <row r="166" spans="1:15" ht="12.75" x14ac:dyDescent="0.2">
      <c r="A166" s="53">
        <v>2</v>
      </c>
      <c r="B166" s="48">
        <v>2</v>
      </c>
      <c r="C166" s="48">
        <v>6</v>
      </c>
      <c r="D166" s="48">
        <v>9</v>
      </c>
      <c r="E166" s="48" t="s">
        <v>300</v>
      </c>
      <c r="F166" s="54" t="s">
        <v>306</v>
      </c>
      <c r="G166" s="46">
        <f>PPNE5!J166*0.122874</f>
        <v>0</v>
      </c>
      <c r="H166" s="46">
        <f>PPNE5!J166*0.116266</f>
        <v>0</v>
      </c>
      <c r="I166" s="46">
        <f>PPNE5!J166*0.340061</f>
        <v>0</v>
      </c>
      <c r="J166" s="46">
        <f>PPNE5!J166*0.085616</f>
        <v>0</v>
      </c>
      <c r="K166" s="46">
        <f>PPNE5!J166*0.040932</f>
        <v>0</v>
      </c>
      <c r="L166" s="46"/>
      <c r="M166" s="46">
        <f>PPNE5!J166*0.294251</f>
        <v>0</v>
      </c>
      <c r="N166" s="46">
        <f>PPNE5!J166</f>
        <v>0</v>
      </c>
      <c r="O166" s="46">
        <f t="shared" si="70"/>
        <v>0</v>
      </c>
    </row>
    <row r="167" spans="1:15" ht="12.75" x14ac:dyDescent="0.2">
      <c r="A167" s="77">
        <v>2</v>
      </c>
      <c r="B167" s="75">
        <v>2</v>
      </c>
      <c r="C167" s="75">
        <v>7</v>
      </c>
      <c r="D167" s="75"/>
      <c r="E167" s="75"/>
      <c r="F167" s="78" t="s">
        <v>140</v>
      </c>
      <c r="G167" s="299">
        <f t="shared" ref="G167:M167" si="82">+G168+G176+G185</f>
        <v>1595585.7334560002</v>
      </c>
      <c r="H167" s="299">
        <f t="shared" si="82"/>
        <v>1509777.2587039997</v>
      </c>
      <c r="I167" s="299">
        <f t="shared" si="82"/>
        <v>4415877.0781840002</v>
      </c>
      <c r="J167" s="299">
        <f t="shared" si="82"/>
        <v>1111770.3351039998</v>
      </c>
      <c r="K167" s="299">
        <f t="shared" si="82"/>
        <v>531524.28700800007</v>
      </c>
      <c r="L167" s="299">
        <f t="shared" si="82"/>
        <v>0</v>
      </c>
      <c r="M167" s="299">
        <f t="shared" si="82"/>
        <v>3821009.3075439995</v>
      </c>
      <c r="N167" s="299">
        <f>PPNE5!J167</f>
        <v>18079844</v>
      </c>
      <c r="O167" s="76">
        <f>IFERROR(N167/$N$18*100,"0.00")</f>
        <v>1.5759030380611549</v>
      </c>
    </row>
    <row r="168" spans="1:15" ht="12.75" x14ac:dyDescent="0.2">
      <c r="A168" s="58">
        <v>2</v>
      </c>
      <c r="B168" s="56">
        <v>2</v>
      </c>
      <c r="C168" s="56">
        <v>7</v>
      </c>
      <c r="D168" s="56">
        <v>1</v>
      </c>
      <c r="E168" s="56"/>
      <c r="F168" s="59" t="s">
        <v>366</v>
      </c>
      <c r="G168" s="57">
        <f t="shared" ref="G168:M168" si="83">SUM(G169:G175)</f>
        <v>626657.4</v>
      </c>
      <c r="H168" s="57">
        <f t="shared" si="83"/>
        <v>592956.6</v>
      </c>
      <c r="I168" s="57">
        <f t="shared" si="83"/>
        <v>1734311.1</v>
      </c>
      <c r="J168" s="57">
        <f t="shared" si="83"/>
        <v>436641.6</v>
      </c>
      <c r="K168" s="57">
        <f t="shared" si="83"/>
        <v>208753.2</v>
      </c>
      <c r="L168" s="57">
        <f t="shared" si="83"/>
        <v>0</v>
      </c>
      <c r="M168" s="57">
        <f t="shared" si="83"/>
        <v>1500680.0999999999</v>
      </c>
      <c r="N168" s="46">
        <f>PPNE5!J168</f>
        <v>5100000</v>
      </c>
      <c r="O168" s="70">
        <f t="shared" si="70"/>
        <v>3.9713228283272541</v>
      </c>
    </row>
    <row r="169" spans="1:15" ht="12.75" x14ac:dyDescent="0.2">
      <c r="A169" s="47">
        <v>2</v>
      </c>
      <c r="B169" s="48">
        <v>2</v>
      </c>
      <c r="C169" s="48">
        <v>7</v>
      </c>
      <c r="D169" s="48">
        <v>1</v>
      </c>
      <c r="E169" s="48" t="s">
        <v>300</v>
      </c>
      <c r="F169" s="60" t="s">
        <v>141</v>
      </c>
      <c r="G169" s="46">
        <f>PPNE5!J169*0.122874</f>
        <v>626657.4</v>
      </c>
      <c r="H169" s="46">
        <f>PPNE5!J169*0.116266</f>
        <v>592956.6</v>
      </c>
      <c r="I169" s="46">
        <f>PPNE5!J169*0.340061</f>
        <v>1734311.1</v>
      </c>
      <c r="J169" s="46">
        <f>PPNE5!J169*0.085616</f>
        <v>436641.6</v>
      </c>
      <c r="K169" s="46">
        <f>PPNE5!J169*0.040932</f>
        <v>208753.2</v>
      </c>
      <c r="L169" s="46"/>
      <c r="M169" s="46">
        <f>PPNE5!J169*0.294251</f>
        <v>1500680.0999999999</v>
      </c>
      <c r="N169" s="46">
        <f>PPNE5!J169</f>
        <v>5100000</v>
      </c>
      <c r="O169" s="46">
        <f t="shared" si="70"/>
        <v>3.9713228283272541</v>
      </c>
    </row>
    <row r="170" spans="1:15" ht="12.75" x14ac:dyDescent="0.2">
      <c r="A170" s="47">
        <v>2</v>
      </c>
      <c r="B170" s="48">
        <v>2</v>
      </c>
      <c r="C170" s="48">
        <v>7</v>
      </c>
      <c r="D170" s="48">
        <v>1</v>
      </c>
      <c r="E170" s="48" t="s">
        <v>301</v>
      </c>
      <c r="F170" s="60" t="s">
        <v>142</v>
      </c>
      <c r="G170" s="46">
        <f>PPNE5!J170*0.122874</f>
        <v>0</v>
      </c>
      <c r="H170" s="46">
        <f>PPNE5!J170*0.116266</f>
        <v>0</v>
      </c>
      <c r="I170" s="46">
        <f>PPNE5!J170*0.340061</f>
        <v>0</v>
      </c>
      <c r="J170" s="46">
        <f>PPNE5!J170*0.085616</f>
        <v>0</v>
      </c>
      <c r="K170" s="46">
        <f>PPNE5!J170*0.040932</f>
        <v>0</v>
      </c>
      <c r="L170" s="46"/>
      <c r="M170" s="46">
        <f>PPNE5!J170*0.294251</f>
        <v>0</v>
      </c>
      <c r="N170" s="46">
        <f>PPNE5!J170</f>
        <v>0</v>
      </c>
      <c r="O170" s="46">
        <f t="shared" si="70"/>
        <v>0</v>
      </c>
    </row>
    <row r="171" spans="1:15" ht="12.75" x14ac:dyDescent="0.2">
      <c r="A171" s="47">
        <v>2</v>
      </c>
      <c r="B171" s="48">
        <v>2</v>
      </c>
      <c r="C171" s="48">
        <v>7</v>
      </c>
      <c r="D171" s="48">
        <v>1</v>
      </c>
      <c r="E171" s="48" t="s">
        <v>302</v>
      </c>
      <c r="F171" s="60" t="s">
        <v>143</v>
      </c>
      <c r="G171" s="46">
        <f>PPNE5!J171*0.122874</f>
        <v>0</v>
      </c>
      <c r="H171" s="46">
        <f>PPNE5!J171*0.116266</f>
        <v>0</v>
      </c>
      <c r="I171" s="46">
        <f>PPNE5!J171*0.340061</f>
        <v>0</v>
      </c>
      <c r="J171" s="46">
        <f>PPNE5!J171*0.085616</f>
        <v>0</v>
      </c>
      <c r="K171" s="46">
        <f>PPNE5!J171*0.040932</f>
        <v>0</v>
      </c>
      <c r="L171" s="46"/>
      <c r="M171" s="46">
        <f>PPNE5!J171*0.294251</f>
        <v>0</v>
      </c>
      <c r="N171" s="46">
        <f>PPNE5!J171</f>
        <v>0</v>
      </c>
      <c r="O171" s="46">
        <f t="shared" si="70"/>
        <v>0</v>
      </c>
    </row>
    <row r="172" spans="1:15" ht="12.75" x14ac:dyDescent="0.2">
      <c r="A172" s="47">
        <v>2</v>
      </c>
      <c r="B172" s="48">
        <v>2</v>
      </c>
      <c r="C172" s="48">
        <v>7</v>
      </c>
      <c r="D172" s="48">
        <v>1</v>
      </c>
      <c r="E172" s="48" t="s">
        <v>303</v>
      </c>
      <c r="F172" s="60" t="s">
        <v>144</v>
      </c>
      <c r="G172" s="46">
        <f>PPNE5!J172*0.122874</f>
        <v>0</v>
      </c>
      <c r="H172" s="46">
        <f>PPNE5!J172*0.116266</f>
        <v>0</v>
      </c>
      <c r="I172" s="46">
        <f>PPNE5!J172*0.340061</f>
        <v>0</v>
      </c>
      <c r="J172" s="46">
        <f>PPNE5!J172*0.085616</f>
        <v>0</v>
      </c>
      <c r="K172" s="46">
        <f>PPNE5!J172*0.040932</f>
        <v>0</v>
      </c>
      <c r="L172" s="46"/>
      <c r="M172" s="46">
        <f>PPNE5!J172*0.294251</f>
        <v>0</v>
      </c>
      <c r="N172" s="46">
        <f>PPNE5!J172</f>
        <v>0</v>
      </c>
      <c r="O172" s="46">
        <f t="shared" si="70"/>
        <v>0</v>
      </c>
    </row>
    <row r="173" spans="1:15" ht="12.75" x14ac:dyDescent="0.2">
      <c r="A173" s="47">
        <v>2</v>
      </c>
      <c r="B173" s="48">
        <v>2</v>
      </c>
      <c r="C173" s="48">
        <v>7</v>
      </c>
      <c r="D173" s="48">
        <v>1</v>
      </c>
      <c r="E173" s="48" t="s">
        <v>307</v>
      </c>
      <c r="F173" s="60" t="s">
        <v>145</v>
      </c>
      <c r="G173" s="46">
        <f>PPNE5!J173*0.122874</f>
        <v>0</v>
      </c>
      <c r="H173" s="46">
        <f>PPNE5!J173*0.116266</f>
        <v>0</v>
      </c>
      <c r="I173" s="46">
        <f>PPNE5!J173*0.340061</f>
        <v>0</v>
      </c>
      <c r="J173" s="46">
        <f>PPNE5!J173*0.085616</f>
        <v>0</v>
      </c>
      <c r="K173" s="46">
        <f>PPNE5!J173*0.040932</f>
        <v>0</v>
      </c>
      <c r="L173" s="46"/>
      <c r="M173" s="46">
        <f>PPNE5!J173*0.294251</f>
        <v>0</v>
      </c>
      <c r="N173" s="46">
        <f>PPNE5!J173</f>
        <v>0</v>
      </c>
      <c r="O173" s="46">
        <f t="shared" si="70"/>
        <v>0</v>
      </c>
    </row>
    <row r="174" spans="1:15" ht="12.75" x14ac:dyDescent="0.2">
      <c r="A174" s="47">
        <v>2</v>
      </c>
      <c r="B174" s="48">
        <v>2</v>
      </c>
      <c r="C174" s="48">
        <v>7</v>
      </c>
      <c r="D174" s="48">
        <v>1</v>
      </c>
      <c r="E174" s="48" t="s">
        <v>345</v>
      </c>
      <c r="F174" s="60" t="s">
        <v>146</v>
      </c>
      <c r="G174" s="46">
        <f>PPNE5!J174*0.122874</f>
        <v>0</v>
      </c>
      <c r="H174" s="46">
        <f>PPNE5!J174*0.116266</f>
        <v>0</v>
      </c>
      <c r="I174" s="46">
        <f>PPNE5!J174*0.340061</f>
        <v>0</v>
      </c>
      <c r="J174" s="46">
        <f>PPNE5!J174*0.085616</f>
        <v>0</v>
      </c>
      <c r="K174" s="46">
        <f>PPNE5!J174*0.040932</f>
        <v>0</v>
      </c>
      <c r="L174" s="46"/>
      <c r="M174" s="46">
        <f>PPNE5!J174*0.294251</f>
        <v>0</v>
      </c>
      <c r="N174" s="46">
        <f>PPNE5!J174</f>
        <v>0</v>
      </c>
      <c r="O174" s="46">
        <f t="shared" si="70"/>
        <v>0</v>
      </c>
    </row>
    <row r="175" spans="1:15" ht="12.75" x14ac:dyDescent="0.2">
      <c r="A175" s="47">
        <v>2</v>
      </c>
      <c r="B175" s="48">
        <v>2</v>
      </c>
      <c r="C175" s="48">
        <v>7</v>
      </c>
      <c r="D175" s="48">
        <v>1</v>
      </c>
      <c r="E175" s="48" t="s">
        <v>347</v>
      </c>
      <c r="F175" s="60" t="s">
        <v>147</v>
      </c>
      <c r="G175" s="46">
        <f>PPNE5!J175*0.122874</f>
        <v>0</v>
      </c>
      <c r="H175" s="46">
        <f>PPNE5!J175*0.116266</f>
        <v>0</v>
      </c>
      <c r="I175" s="46">
        <f>PPNE5!J175*0.340061</f>
        <v>0</v>
      </c>
      <c r="J175" s="46">
        <f>PPNE5!J175*0.085616</f>
        <v>0</v>
      </c>
      <c r="K175" s="46">
        <f>PPNE5!J175*0.040932</f>
        <v>0</v>
      </c>
      <c r="L175" s="46"/>
      <c r="M175" s="46">
        <f>PPNE5!J175*0.294251</f>
        <v>0</v>
      </c>
      <c r="N175" s="46">
        <f>PPNE5!J175</f>
        <v>0</v>
      </c>
      <c r="O175" s="46">
        <f t="shared" si="70"/>
        <v>0</v>
      </c>
    </row>
    <row r="176" spans="1:15" ht="12.75" x14ac:dyDescent="0.2">
      <c r="A176" s="55">
        <v>2</v>
      </c>
      <c r="B176" s="56">
        <v>2</v>
      </c>
      <c r="C176" s="56">
        <v>7</v>
      </c>
      <c r="D176" s="56">
        <v>2</v>
      </c>
      <c r="E176" s="56"/>
      <c r="F176" s="52" t="s">
        <v>367</v>
      </c>
      <c r="G176" s="57">
        <f>SUM(G177:G183)</f>
        <v>968928.33345600008</v>
      </c>
      <c r="H176" s="57">
        <f t="shared" ref="H176:M176" si="84">SUM(H177:H183)</f>
        <v>916820.65870399983</v>
      </c>
      <c r="I176" s="57">
        <f t="shared" si="84"/>
        <v>2681565.9781840001</v>
      </c>
      <c r="J176" s="57">
        <f t="shared" si="84"/>
        <v>675128.73510399996</v>
      </c>
      <c r="K176" s="57">
        <f t="shared" si="84"/>
        <v>322771.087008</v>
      </c>
      <c r="L176" s="57">
        <f t="shared" si="84"/>
        <v>0</v>
      </c>
      <c r="M176" s="57">
        <f t="shared" si="84"/>
        <v>2320329.2075439999</v>
      </c>
      <c r="N176" s="57">
        <f>PPNE5!J176</f>
        <v>12979844</v>
      </c>
      <c r="O176" s="70">
        <f>IFERROR(N176/$N$18*100,"0.00")</f>
        <v>1.1313690313456166</v>
      </c>
    </row>
    <row r="177" spans="1:15" ht="12.75" x14ac:dyDescent="0.2">
      <c r="A177" s="47">
        <v>2</v>
      </c>
      <c r="B177" s="48">
        <v>2</v>
      </c>
      <c r="C177" s="48">
        <v>7</v>
      </c>
      <c r="D177" s="48">
        <v>2</v>
      </c>
      <c r="E177" s="48" t="s">
        <v>300</v>
      </c>
      <c r="F177" s="60" t="s">
        <v>368</v>
      </c>
      <c r="G177" s="46">
        <f>PPNE5!J177*0.122874</f>
        <v>17202.36</v>
      </c>
      <c r="H177" s="46">
        <f>PPNE5!J177*0.116266</f>
        <v>16277.24</v>
      </c>
      <c r="I177" s="46">
        <f>PPNE5!J177*0.340061</f>
        <v>47608.54</v>
      </c>
      <c r="J177" s="46">
        <f>PPNE5!J177*0.085616</f>
        <v>11986.24</v>
      </c>
      <c r="K177" s="46">
        <f>PPNE5!J177*0.040932</f>
        <v>5730.4800000000005</v>
      </c>
      <c r="L177" s="46"/>
      <c r="M177" s="46">
        <f>PPNE5!J177*0.294251</f>
        <v>41195.14</v>
      </c>
      <c r="N177" s="46">
        <f>PPNE5!J177</f>
        <v>140000</v>
      </c>
      <c r="O177" s="46">
        <f t="shared" ref="O177:O184" si="85">IFERROR(N177/$N$18*100,"0.00")</f>
        <v>1.2202894301995178E-2</v>
      </c>
    </row>
    <row r="178" spans="1:15" ht="12.75" x14ac:dyDescent="0.2">
      <c r="A178" s="47">
        <v>2</v>
      </c>
      <c r="B178" s="48">
        <v>2</v>
      </c>
      <c r="C178" s="48">
        <v>7</v>
      </c>
      <c r="D178" s="48">
        <v>2</v>
      </c>
      <c r="E178" s="48" t="s">
        <v>301</v>
      </c>
      <c r="F178" s="60" t="s">
        <v>148</v>
      </c>
      <c r="G178" s="46">
        <f>PPNE5!J178*0.122874</f>
        <v>0</v>
      </c>
      <c r="H178" s="46">
        <f>PPNE5!J178*0.116266</f>
        <v>0</v>
      </c>
      <c r="I178" s="46">
        <f>PPNE5!J178*0.340061</f>
        <v>0</v>
      </c>
      <c r="J178" s="46">
        <f>PPNE5!J178*0.085616</f>
        <v>0</v>
      </c>
      <c r="K178" s="46">
        <f>PPNE5!J178*0.040932</f>
        <v>0</v>
      </c>
      <c r="L178" s="46"/>
      <c r="M178" s="46">
        <f>PPNE5!J178*0.294251</f>
        <v>0</v>
      </c>
      <c r="N178" s="46">
        <f>PPNE5!J178</f>
        <v>0</v>
      </c>
      <c r="O178" s="46">
        <f t="shared" si="85"/>
        <v>0</v>
      </c>
    </row>
    <row r="179" spans="1:15" ht="12.75" x14ac:dyDescent="0.2">
      <c r="A179" s="47">
        <v>2</v>
      </c>
      <c r="B179" s="48">
        <v>2</v>
      </c>
      <c r="C179" s="48">
        <v>7</v>
      </c>
      <c r="D179" s="48">
        <v>2</v>
      </c>
      <c r="E179" s="48" t="s">
        <v>302</v>
      </c>
      <c r="F179" s="60" t="s">
        <v>369</v>
      </c>
      <c r="G179" s="46">
        <f>PPNE5!J179*0.122874</f>
        <v>0</v>
      </c>
      <c r="H179" s="46">
        <f>PPNE5!J179*0.116266</f>
        <v>0</v>
      </c>
      <c r="I179" s="46">
        <f>PPNE5!J179*0.340061</f>
        <v>0</v>
      </c>
      <c r="J179" s="46">
        <f>PPNE5!J179*0.085616</f>
        <v>0</v>
      </c>
      <c r="K179" s="46">
        <f>PPNE5!J179*0.040932</f>
        <v>0</v>
      </c>
      <c r="L179" s="46"/>
      <c r="M179" s="46">
        <f>PPNE5!J179*0.294251</f>
        <v>0</v>
      </c>
      <c r="N179" s="46">
        <f>PPNE5!J179</f>
        <v>0</v>
      </c>
      <c r="O179" s="46">
        <f t="shared" si="85"/>
        <v>0</v>
      </c>
    </row>
    <row r="180" spans="1:15" ht="12.75" x14ac:dyDescent="0.2">
      <c r="A180" s="47">
        <v>2</v>
      </c>
      <c r="B180" s="48">
        <v>2</v>
      </c>
      <c r="C180" s="48">
        <v>7</v>
      </c>
      <c r="D180" s="48">
        <v>2</v>
      </c>
      <c r="E180" s="48" t="s">
        <v>303</v>
      </c>
      <c r="F180" s="60" t="s">
        <v>149</v>
      </c>
      <c r="G180" s="46">
        <f>PPNE5!J180*0.122874</f>
        <v>596620.11345599999</v>
      </c>
      <c r="H180" s="46">
        <f>PPNE5!J180*0.116266</f>
        <v>564534.67870399996</v>
      </c>
      <c r="I180" s="46">
        <f>PPNE5!J180*0.340061</f>
        <v>1651181.148184</v>
      </c>
      <c r="J180" s="46">
        <f>PPNE5!J180*0.085616</f>
        <v>415712.25510399998</v>
      </c>
      <c r="K180" s="46">
        <f>PPNE5!J180*0.040932</f>
        <v>198747.12700800001</v>
      </c>
      <c r="L180" s="46"/>
      <c r="M180" s="46">
        <f>PPNE5!J180*0.294251</f>
        <v>1428748.6775439999</v>
      </c>
      <c r="N180" s="46">
        <f>PPNE5!J180</f>
        <v>4855544</v>
      </c>
      <c r="O180" s="46">
        <f t="shared" si="85"/>
        <v>0.42322635864776337</v>
      </c>
    </row>
    <row r="181" spans="1:15" ht="12.75" x14ac:dyDescent="0.2">
      <c r="A181" s="47">
        <v>2</v>
      </c>
      <c r="B181" s="48">
        <v>2</v>
      </c>
      <c r="C181" s="48">
        <v>7</v>
      </c>
      <c r="D181" s="48">
        <v>2</v>
      </c>
      <c r="E181" s="48" t="s">
        <v>307</v>
      </c>
      <c r="F181" s="60" t="s">
        <v>308</v>
      </c>
      <c r="G181" s="46">
        <f>PPNE5!J181*0.122874</f>
        <v>0</v>
      </c>
      <c r="H181" s="46">
        <f>PPNE5!J181*0.116266</f>
        <v>0</v>
      </c>
      <c r="I181" s="46">
        <f>PPNE5!J181*0.340061</f>
        <v>0</v>
      </c>
      <c r="J181" s="46">
        <f>PPNE5!J181*0.085616</f>
        <v>0</v>
      </c>
      <c r="K181" s="46">
        <f>PPNE5!J181*0.040932</f>
        <v>0</v>
      </c>
      <c r="L181" s="46"/>
      <c r="M181" s="46">
        <f>PPNE5!J181*0.294251</f>
        <v>0</v>
      </c>
      <c r="N181" s="46">
        <f>PPNE5!J181</f>
        <v>0</v>
      </c>
      <c r="O181" s="46">
        <f t="shared" si="85"/>
        <v>0</v>
      </c>
    </row>
    <row r="182" spans="1:15" ht="12.75" x14ac:dyDescent="0.2">
      <c r="A182" s="47">
        <v>2</v>
      </c>
      <c r="B182" s="48">
        <v>2</v>
      </c>
      <c r="C182" s="48">
        <v>7</v>
      </c>
      <c r="D182" s="48">
        <v>2</v>
      </c>
      <c r="E182" s="48" t="s">
        <v>345</v>
      </c>
      <c r="F182" s="61" t="s">
        <v>150</v>
      </c>
      <c r="G182" s="46">
        <f>PPNE5!J182*0.122874</f>
        <v>86011.8</v>
      </c>
      <c r="H182" s="46">
        <f>PPNE5!J182*0.116266</f>
        <v>81386.2</v>
      </c>
      <c r="I182" s="46">
        <f>PPNE5!J182*0.340061</f>
        <v>238042.7</v>
      </c>
      <c r="J182" s="46">
        <f>PPNE5!J182*0.085616</f>
        <v>59931.199999999997</v>
      </c>
      <c r="K182" s="46">
        <f>PPNE5!J182*0.040932</f>
        <v>28652.400000000001</v>
      </c>
      <c r="L182" s="46"/>
      <c r="M182" s="46">
        <f>PPNE5!J182*0.294251</f>
        <v>205975.69999999998</v>
      </c>
      <c r="N182" s="46">
        <f>PPNE5!J182</f>
        <v>700000</v>
      </c>
      <c r="O182" s="46">
        <f t="shared" si="85"/>
        <v>6.1014471509975889E-2</v>
      </c>
    </row>
    <row r="183" spans="1:15" ht="12.75" x14ac:dyDescent="0.2">
      <c r="A183" s="47">
        <v>2</v>
      </c>
      <c r="B183" s="48">
        <v>2</v>
      </c>
      <c r="C183" s="48">
        <v>7</v>
      </c>
      <c r="D183" s="48">
        <v>2</v>
      </c>
      <c r="E183" s="48" t="s">
        <v>347</v>
      </c>
      <c r="F183" s="61" t="s">
        <v>1172</v>
      </c>
      <c r="G183" s="46">
        <f>PPNE5!J183*0.122874</f>
        <v>269094.06</v>
      </c>
      <c r="H183" s="46">
        <f>PPNE5!J183*0.116266</f>
        <v>254622.53999999998</v>
      </c>
      <c r="I183" s="46">
        <f>PPNE5!J183*0.340061</f>
        <v>744733.59</v>
      </c>
      <c r="J183" s="46">
        <f>PPNE5!J183*0.085616</f>
        <v>187499.04</v>
      </c>
      <c r="K183" s="46">
        <f>PPNE5!J183*0.040932</f>
        <v>89641.08</v>
      </c>
      <c r="L183" s="46"/>
      <c r="M183" s="46">
        <f>PPNE5!J183*0.294251</f>
        <v>644409.68999999994</v>
      </c>
      <c r="N183" s="46">
        <f>PPNE5!J183</f>
        <v>2190000</v>
      </c>
      <c r="O183" s="46">
        <f t="shared" si="85"/>
        <v>0.190888132295496</v>
      </c>
    </row>
    <row r="184" spans="1:15" ht="12.75" x14ac:dyDescent="0.2">
      <c r="A184" s="47">
        <v>2</v>
      </c>
      <c r="B184" s="48">
        <v>2</v>
      </c>
      <c r="C184" s="48">
        <v>7</v>
      </c>
      <c r="D184" s="48">
        <v>2</v>
      </c>
      <c r="E184" s="48" t="s">
        <v>352</v>
      </c>
      <c r="F184" s="61" t="s">
        <v>1231</v>
      </c>
      <c r="G184" s="46">
        <f>PPNE5!J184*0.122874</f>
        <v>625957.01819999993</v>
      </c>
      <c r="H184" s="46">
        <f>PPNE5!J184*0.116266</f>
        <v>592293.88379999995</v>
      </c>
      <c r="I184" s="46">
        <f>PPNE5!J184*0.340061</f>
        <v>1732372.7523000001</v>
      </c>
      <c r="J184" s="46">
        <f>PPNE5!J184*0.085616</f>
        <v>436153.58879999997</v>
      </c>
      <c r="K184" s="46">
        <f>PPNE5!J184*0.040932</f>
        <v>208519.88760000002</v>
      </c>
      <c r="L184" s="46"/>
      <c r="M184" s="46">
        <f>PPNE5!J184*0.294251</f>
        <v>1499002.8692999999</v>
      </c>
      <c r="N184" s="46">
        <f>PPNE5!J184</f>
        <v>5094300</v>
      </c>
      <c r="O184" s="46">
        <f t="shared" si="85"/>
        <v>0.444037174590386</v>
      </c>
    </row>
    <row r="185" spans="1:15" ht="12.75" x14ac:dyDescent="0.2">
      <c r="A185" s="55">
        <v>2</v>
      </c>
      <c r="B185" s="56">
        <v>2</v>
      </c>
      <c r="C185" s="56">
        <v>7</v>
      </c>
      <c r="D185" s="56">
        <v>3</v>
      </c>
      <c r="E185" s="56"/>
      <c r="F185" s="52" t="s">
        <v>151</v>
      </c>
      <c r="G185" s="57">
        <f t="shared" ref="G185:M185" si="86">G186</f>
        <v>0</v>
      </c>
      <c r="H185" s="57">
        <f t="shared" si="86"/>
        <v>0</v>
      </c>
      <c r="I185" s="57">
        <f t="shared" si="86"/>
        <v>0</v>
      </c>
      <c r="J185" s="57">
        <f t="shared" si="86"/>
        <v>0</v>
      </c>
      <c r="K185" s="57">
        <f t="shared" si="86"/>
        <v>0</v>
      </c>
      <c r="L185" s="57">
        <f t="shared" si="86"/>
        <v>0</v>
      </c>
      <c r="M185" s="57">
        <f t="shared" si="86"/>
        <v>0</v>
      </c>
      <c r="N185" s="57">
        <f>PPNE5!J185</f>
        <v>0</v>
      </c>
      <c r="O185" s="70">
        <f t="shared" si="70"/>
        <v>0</v>
      </c>
    </row>
    <row r="186" spans="1:15" ht="12.75" x14ac:dyDescent="0.2">
      <c r="A186" s="47">
        <v>2</v>
      </c>
      <c r="B186" s="48">
        <v>2</v>
      </c>
      <c r="C186" s="48">
        <v>7</v>
      </c>
      <c r="D186" s="48">
        <v>3</v>
      </c>
      <c r="E186" s="48" t="s">
        <v>300</v>
      </c>
      <c r="F186" s="45" t="s">
        <v>151</v>
      </c>
      <c r="G186" s="46">
        <f>PPNE5!J186*0.122874</f>
        <v>0</v>
      </c>
      <c r="H186" s="46">
        <f>PPNE5!J186*0.116266</f>
        <v>0</v>
      </c>
      <c r="I186" s="46">
        <f>PPNE5!J186*0.340061</f>
        <v>0</v>
      </c>
      <c r="J186" s="46">
        <f>PPNE5!J186*0.085616</f>
        <v>0</v>
      </c>
      <c r="K186" s="46">
        <f>PPNE5!J186*0.040932</f>
        <v>0</v>
      </c>
      <c r="L186" s="46"/>
      <c r="M186" s="46">
        <f>PPNE5!J186*0.294251</f>
        <v>0</v>
      </c>
      <c r="N186" s="46">
        <f>PPNE5!J186</f>
        <v>0</v>
      </c>
      <c r="O186" s="46">
        <f t="shared" si="70"/>
        <v>0</v>
      </c>
    </row>
    <row r="187" spans="1:15" ht="12.75" x14ac:dyDescent="0.2">
      <c r="A187" s="77">
        <v>2</v>
      </c>
      <c r="B187" s="75">
        <v>2</v>
      </c>
      <c r="C187" s="75">
        <v>8</v>
      </c>
      <c r="D187" s="75"/>
      <c r="E187" s="75"/>
      <c r="F187" s="78" t="s">
        <v>370</v>
      </c>
      <c r="G187" s="299">
        <f t="shared" ref="G187:M187" si="87">+G188+G190+G192+G194+G196+G200+G205+G212+G216</f>
        <v>580522.39071599999</v>
      </c>
      <c r="H187" s="299">
        <f t="shared" si="87"/>
        <v>549302.67004400003</v>
      </c>
      <c r="I187" s="299">
        <f t="shared" si="87"/>
        <v>1606629.756574</v>
      </c>
      <c r="J187" s="299">
        <f t="shared" si="87"/>
        <v>404495.70294400002</v>
      </c>
      <c r="K187" s="299">
        <f t="shared" si="87"/>
        <v>193384.62568800003</v>
      </c>
      <c r="L187" s="299">
        <f t="shared" si="87"/>
        <v>1500000</v>
      </c>
      <c r="M187" s="299">
        <f t="shared" si="87"/>
        <v>1390198.8540339998</v>
      </c>
      <c r="N187" s="299">
        <f>PPNE5!J187</f>
        <v>6224534</v>
      </c>
      <c r="O187" s="76">
        <f>IFERROR(N187/$N$18*100,"0.00")</f>
        <v>0.54255236057982326</v>
      </c>
    </row>
    <row r="188" spans="1:15" ht="12.75" x14ac:dyDescent="0.2">
      <c r="A188" s="55">
        <v>2</v>
      </c>
      <c r="B188" s="56">
        <v>2</v>
      </c>
      <c r="C188" s="56">
        <v>8</v>
      </c>
      <c r="D188" s="56">
        <v>1</v>
      </c>
      <c r="E188" s="56"/>
      <c r="F188" s="52" t="s">
        <v>152</v>
      </c>
      <c r="G188" s="57">
        <f t="shared" ref="G188:M188" si="88">G189</f>
        <v>0</v>
      </c>
      <c r="H188" s="57">
        <f t="shared" si="88"/>
        <v>0</v>
      </c>
      <c r="I188" s="57">
        <f t="shared" si="88"/>
        <v>0</v>
      </c>
      <c r="J188" s="57">
        <f t="shared" si="88"/>
        <v>0</v>
      </c>
      <c r="K188" s="57">
        <f t="shared" si="88"/>
        <v>0</v>
      </c>
      <c r="L188" s="57">
        <f t="shared" si="88"/>
        <v>0</v>
      </c>
      <c r="M188" s="57">
        <f t="shared" si="88"/>
        <v>0</v>
      </c>
      <c r="N188" s="46">
        <f>PPNE5!J188</f>
        <v>0</v>
      </c>
      <c r="O188" s="70">
        <f>IFERROR(N188/$N$18*100,"0.00")</f>
        <v>0</v>
      </c>
    </row>
    <row r="189" spans="1:15" ht="12.75" x14ac:dyDescent="0.2">
      <c r="A189" s="47">
        <v>2</v>
      </c>
      <c r="B189" s="48">
        <v>2</v>
      </c>
      <c r="C189" s="48">
        <v>8</v>
      </c>
      <c r="D189" s="48">
        <v>1</v>
      </c>
      <c r="E189" s="48" t="s">
        <v>300</v>
      </c>
      <c r="F189" s="45" t="s">
        <v>152</v>
      </c>
      <c r="G189" s="46">
        <f>PPNE5!J189*0.122874</f>
        <v>0</v>
      </c>
      <c r="H189" s="46">
        <f>PPNE5!J189*0.116266</f>
        <v>0</v>
      </c>
      <c r="I189" s="46">
        <f>PPNE5!J189*0.340061</f>
        <v>0</v>
      </c>
      <c r="J189" s="46">
        <f>PPNE5!J189*0.085616</f>
        <v>0</v>
      </c>
      <c r="K189" s="46">
        <f>PPNE5!J189*0.040932</f>
        <v>0</v>
      </c>
      <c r="L189" s="46"/>
      <c r="M189" s="46">
        <f>PPNE5!J189*0.294251</f>
        <v>0</v>
      </c>
      <c r="N189" s="46">
        <f>PPNE5!J189</f>
        <v>0</v>
      </c>
      <c r="O189" s="46">
        <f t="shared" si="70"/>
        <v>0</v>
      </c>
    </row>
    <row r="190" spans="1:15" ht="12.75" x14ac:dyDescent="0.2">
      <c r="A190" s="55">
        <v>2</v>
      </c>
      <c r="B190" s="56">
        <v>2</v>
      </c>
      <c r="C190" s="56">
        <v>8</v>
      </c>
      <c r="D190" s="56">
        <v>2</v>
      </c>
      <c r="E190" s="56"/>
      <c r="F190" s="52" t="s">
        <v>153</v>
      </c>
      <c r="G190" s="57">
        <f t="shared" ref="G190:M190" si="89">G191</f>
        <v>0</v>
      </c>
      <c r="H190" s="57">
        <f t="shared" si="89"/>
        <v>0</v>
      </c>
      <c r="I190" s="57">
        <f t="shared" si="89"/>
        <v>0</v>
      </c>
      <c r="J190" s="57">
        <f t="shared" si="89"/>
        <v>0</v>
      </c>
      <c r="K190" s="57">
        <f t="shared" si="89"/>
        <v>0</v>
      </c>
      <c r="L190" s="57">
        <f t="shared" si="89"/>
        <v>0</v>
      </c>
      <c r="M190" s="57">
        <f t="shared" si="89"/>
        <v>0</v>
      </c>
      <c r="N190" s="57">
        <f>PPNE5!J190</f>
        <v>0</v>
      </c>
      <c r="O190" s="70">
        <f>IFERROR(N190/$N$18*100,"0.00")</f>
        <v>0</v>
      </c>
    </row>
    <row r="191" spans="1:15" ht="12.75" x14ac:dyDescent="0.2">
      <c r="A191" s="47">
        <v>2</v>
      </c>
      <c r="B191" s="48">
        <v>2</v>
      </c>
      <c r="C191" s="48">
        <v>8</v>
      </c>
      <c r="D191" s="48">
        <v>2</v>
      </c>
      <c r="E191" s="48" t="s">
        <v>300</v>
      </c>
      <c r="F191" s="45" t="s">
        <v>153</v>
      </c>
      <c r="G191" s="46">
        <f>PPNE5!J191*0.122874</f>
        <v>0</v>
      </c>
      <c r="H191" s="46">
        <f>PPNE5!J191*0.116266</f>
        <v>0</v>
      </c>
      <c r="I191" s="46">
        <f>PPNE5!J191*0.340061</f>
        <v>0</v>
      </c>
      <c r="J191" s="46">
        <f>PPNE5!J191*0.085616</f>
        <v>0</v>
      </c>
      <c r="K191" s="46">
        <f>PPNE5!J191*0.040932</f>
        <v>0</v>
      </c>
      <c r="L191" s="46"/>
      <c r="M191" s="46">
        <f>PPNE5!J191*0.294251</f>
        <v>0</v>
      </c>
      <c r="N191" s="46">
        <f>PPNE5!J191</f>
        <v>0</v>
      </c>
      <c r="O191" s="46">
        <f t="shared" ref="O191" si="90">IFERROR(N191/$N$18*100,"0.00")</f>
        <v>0</v>
      </c>
    </row>
    <row r="192" spans="1:15" ht="12.75" x14ac:dyDescent="0.2">
      <c r="A192" s="55">
        <v>2</v>
      </c>
      <c r="B192" s="56">
        <v>2</v>
      </c>
      <c r="C192" s="56">
        <v>8</v>
      </c>
      <c r="D192" s="56">
        <v>3</v>
      </c>
      <c r="E192" s="56"/>
      <c r="F192" s="52" t="s">
        <v>154</v>
      </c>
      <c r="G192" s="57">
        <f t="shared" ref="G192:M192" si="91">G193</f>
        <v>0</v>
      </c>
      <c r="H192" s="57">
        <f t="shared" si="91"/>
        <v>0</v>
      </c>
      <c r="I192" s="57">
        <f t="shared" si="91"/>
        <v>0</v>
      </c>
      <c r="J192" s="57">
        <f t="shared" si="91"/>
        <v>0</v>
      </c>
      <c r="K192" s="57">
        <f t="shared" si="91"/>
        <v>0</v>
      </c>
      <c r="L192" s="57">
        <f t="shared" si="91"/>
        <v>0</v>
      </c>
      <c r="M192" s="57">
        <f t="shared" si="91"/>
        <v>0</v>
      </c>
      <c r="N192" s="46">
        <f>PPNE5!J192</f>
        <v>0</v>
      </c>
      <c r="O192" s="70">
        <f>IFERROR(N192/$N$18*100,"0.00")</f>
        <v>0</v>
      </c>
    </row>
    <row r="193" spans="1:15" ht="12.75" x14ac:dyDescent="0.2">
      <c r="A193" s="47">
        <v>2</v>
      </c>
      <c r="B193" s="48">
        <v>2</v>
      </c>
      <c r="C193" s="48">
        <v>8</v>
      </c>
      <c r="D193" s="48">
        <v>3</v>
      </c>
      <c r="E193" s="48" t="s">
        <v>300</v>
      </c>
      <c r="F193" s="61" t="s">
        <v>154</v>
      </c>
      <c r="G193" s="46">
        <f>PPNE5!J193*0.122874</f>
        <v>0</v>
      </c>
      <c r="H193" s="46">
        <f>PPNE5!J193*0.116266</f>
        <v>0</v>
      </c>
      <c r="I193" s="46">
        <f>PPNE5!J193*0.340061</f>
        <v>0</v>
      </c>
      <c r="J193" s="46">
        <f>PPNE5!J193*0.085616</f>
        <v>0</v>
      </c>
      <c r="K193" s="46">
        <f>PPNE5!J193*0.040932</f>
        <v>0</v>
      </c>
      <c r="L193" s="46"/>
      <c r="M193" s="46">
        <f>PPNE5!J193*0.294251</f>
        <v>0</v>
      </c>
      <c r="N193" s="46">
        <f>PPNE5!J193</f>
        <v>0</v>
      </c>
      <c r="O193" s="46">
        <f t="shared" si="70"/>
        <v>0</v>
      </c>
    </row>
    <row r="194" spans="1:15" ht="12.75" x14ac:dyDescent="0.2">
      <c r="A194" s="55">
        <v>2</v>
      </c>
      <c r="B194" s="56">
        <v>2</v>
      </c>
      <c r="C194" s="56">
        <v>8</v>
      </c>
      <c r="D194" s="56">
        <v>4</v>
      </c>
      <c r="E194" s="56"/>
      <c r="F194" s="52" t="s">
        <v>155</v>
      </c>
      <c r="G194" s="57">
        <f t="shared" ref="G194:M194" si="92">G195</f>
        <v>0</v>
      </c>
      <c r="H194" s="57">
        <f t="shared" si="92"/>
        <v>0</v>
      </c>
      <c r="I194" s="57">
        <f t="shared" si="92"/>
        <v>0</v>
      </c>
      <c r="J194" s="57">
        <f t="shared" si="92"/>
        <v>0</v>
      </c>
      <c r="K194" s="57">
        <f t="shared" si="92"/>
        <v>0</v>
      </c>
      <c r="L194" s="57">
        <f t="shared" si="92"/>
        <v>0</v>
      </c>
      <c r="M194" s="57">
        <f t="shared" si="92"/>
        <v>0</v>
      </c>
      <c r="N194" s="57">
        <f>PPNE5!J194</f>
        <v>0</v>
      </c>
      <c r="O194" s="70">
        <f>IFERROR(N194/$N$18*100,"0.00")</f>
        <v>0</v>
      </c>
    </row>
    <row r="195" spans="1:15" ht="12.75" x14ac:dyDescent="0.2">
      <c r="A195" s="47">
        <v>2</v>
      </c>
      <c r="B195" s="48">
        <v>2</v>
      </c>
      <c r="C195" s="48">
        <v>8</v>
      </c>
      <c r="D195" s="48">
        <v>4</v>
      </c>
      <c r="E195" s="48" t="s">
        <v>300</v>
      </c>
      <c r="F195" s="45" t="s">
        <v>155</v>
      </c>
      <c r="G195" s="46">
        <f>PPNE5!J195*0.122874</f>
        <v>0</v>
      </c>
      <c r="H195" s="46">
        <f>PPNE5!J195*0.116266</f>
        <v>0</v>
      </c>
      <c r="I195" s="46">
        <f>PPNE5!J195*0.340061</f>
        <v>0</v>
      </c>
      <c r="J195" s="46">
        <f>PPNE5!J195*0.085616</f>
        <v>0</v>
      </c>
      <c r="K195" s="46">
        <f>PPNE5!J195*0.040932</f>
        <v>0</v>
      </c>
      <c r="L195" s="46"/>
      <c r="M195" s="46">
        <f>PPNE5!J195*0.294251</f>
        <v>0</v>
      </c>
      <c r="N195" s="46">
        <f>PPNE5!J195</f>
        <v>0</v>
      </c>
      <c r="O195" s="46">
        <f t="shared" ref="O195" si="93">IFERROR(N195/$N$18*100,"0.00")</f>
        <v>0</v>
      </c>
    </row>
    <row r="196" spans="1:15" ht="12.75" x14ac:dyDescent="0.2">
      <c r="A196" s="55">
        <v>2</v>
      </c>
      <c r="B196" s="56">
        <v>2</v>
      </c>
      <c r="C196" s="56">
        <v>8</v>
      </c>
      <c r="D196" s="56">
        <v>5</v>
      </c>
      <c r="E196" s="56"/>
      <c r="F196" s="52" t="s">
        <v>156</v>
      </c>
      <c r="G196" s="57">
        <f t="shared" ref="G196:M196" si="94">SUM(G197:G199)</f>
        <v>186768.47999999998</v>
      </c>
      <c r="H196" s="57">
        <f t="shared" si="94"/>
        <v>176724.31999999998</v>
      </c>
      <c r="I196" s="57">
        <f t="shared" si="94"/>
        <v>516892.72000000003</v>
      </c>
      <c r="J196" s="57">
        <f t="shared" si="94"/>
        <v>130136.31999999999</v>
      </c>
      <c r="K196" s="57">
        <f t="shared" si="94"/>
        <v>62216.640000000007</v>
      </c>
      <c r="L196" s="57">
        <f t="shared" si="94"/>
        <v>0</v>
      </c>
      <c r="M196" s="57">
        <f t="shared" si="94"/>
        <v>447261.51999999996</v>
      </c>
      <c r="N196" s="57">
        <f>PPNE5!J196</f>
        <v>1520000</v>
      </c>
      <c r="O196" s="70">
        <f>IFERROR(N196/$N$18*100,"0.00")</f>
        <v>0.13248856670737622</v>
      </c>
    </row>
    <row r="197" spans="1:15" ht="12.75" x14ac:dyDescent="0.2">
      <c r="A197" s="47">
        <v>2</v>
      </c>
      <c r="B197" s="48">
        <v>2</v>
      </c>
      <c r="C197" s="48">
        <v>8</v>
      </c>
      <c r="D197" s="48">
        <v>5</v>
      </c>
      <c r="E197" s="48" t="s">
        <v>300</v>
      </c>
      <c r="F197" s="45" t="s">
        <v>157</v>
      </c>
      <c r="G197" s="46">
        <f>PPNE5!J197*0.122874</f>
        <v>186768.47999999998</v>
      </c>
      <c r="H197" s="46">
        <f>PPNE5!J197*0.116266</f>
        <v>176724.31999999998</v>
      </c>
      <c r="I197" s="46">
        <f>PPNE5!J197*0.340061</f>
        <v>516892.72000000003</v>
      </c>
      <c r="J197" s="46">
        <f>PPNE5!J197*0.085616</f>
        <v>130136.31999999999</v>
      </c>
      <c r="K197" s="46">
        <f>PPNE5!J197*0.040932</f>
        <v>62216.640000000007</v>
      </c>
      <c r="L197" s="46"/>
      <c r="M197" s="46">
        <f>PPNE5!J197*0.294251</f>
        <v>447261.51999999996</v>
      </c>
      <c r="N197" s="46">
        <f>PPNE5!J197</f>
        <v>1520000</v>
      </c>
      <c r="O197" s="46">
        <f t="shared" ref="O197" si="95">IFERROR(N197/$N$18*100,"0.00")</f>
        <v>0.13248856670737622</v>
      </c>
    </row>
    <row r="198" spans="1:15" ht="12.75" x14ac:dyDescent="0.2">
      <c r="A198" s="47">
        <v>2</v>
      </c>
      <c r="B198" s="48">
        <v>2</v>
      </c>
      <c r="C198" s="48">
        <v>8</v>
      </c>
      <c r="D198" s="48">
        <v>5</v>
      </c>
      <c r="E198" s="48" t="s">
        <v>301</v>
      </c>
      <c r="F198" s="45" t="s">
        <v>158</v>
      </c>
      <c r="G198" s="46">
        <f>PPNE5!J198*0.122874</f>
        <v>0</v>
      </c>
      <c r="H198" s="46">
        <f>PPNE5!J198*0.116266</f>
        <v>0</v>
      </c>
      <c r="I198" s="46">
        <f>PPNE5!J198*0.340061</f>
        <v>0</v>
      </c>
      <c r="J198" s="46">
        <f>PPNE5!J198*0.085616</f>
        <v>0</v>
      </c>
      <c r="K198" s="46">
        <f>PPNE5!J198*0.040932</f>
        <v>0</v>
      </c>
      <c r="L198" s="46"/>
      <c r="M198" s="46">
        <f>PPNE5!J198*0.294251</f>
        <v>0</v>
      </c>
      <c r="N198" s="46">
        <f>PPNE5!J198</f>
        <v>0</v>
      </c>
      <c r="O198" s="46">
        <f t="shared" si="70"/>
        <v>0</v>
      </c>
    </row>
    <row r="199" spans="1:15" ht="12.75" x14ac:dyDescent="0.2">
      <c r="A199" s="47">
        <v>2</v>
      </c>
      <c r="B199" s="48">
        <v>2</v>
      </c>
      <c r="C199" s="48">
        <v>8</v>
      </c>
      <c r="D199" s="48">
        <v>5</v>
      </c>
      <c r="E199" s="48" t="s">
        <v>302</v>
      </c>
      <c r="F199" s="45" t="s">
        <v>309</v>
      </c>
      <c r="G199" s="46">
        <f>PPNE5!J199*0.122874</f>
        <v>0</v>
      </c>
      <c r="H199" s="46">
        <f>PPNE5!J199*0.116266</f>
        <v>0</v>
      </c>
      <c r="I199" s="46">
        <f>PPNE5!J199*0.340061</f>
        <v>0</v>
      </c>
      <c r="J199" s="46">
        <f>PPNE5!J199*0.085616</f>
        <v>0</v>
      </c>
      <c r="K199" s="46">
        <f>PPNE5!J199*0.040932</f>
        <v>0</v>
      </c>
      <c r="L199" s="46"/>
      <c r="M199" s="46">
        <f>PPNE5!J199*0.294251</f>
        <v>0</v>
      </c>
      <c r="N199" s="46">
        <f>PPNE5!J199</f>
        <v>0</v>
      </c>
      <c r="O199" s="46">
        <f t="shared" si="70"/>
        <v>0</v>
      </c>
    </row>
    <row r="200" spans="1:15" ht="12.75" x14ac:dyDescent="0.2">
      <c r="A200" s="55">
        <v>2</v>
      </c>
      <c r="B200" s="56">
        <v>2</v>
      </c>
      <c r="C200" s="56">
        <v>8</v>
      </c>
      <c r="D200" s="56">
        <v>6</v>
      </c>
      <c r="E200" s="56"/>
      <c r="F200" s="52" t="s">
        <v>159</v>
      </c>
      <c r="G200" s="57">
        <f t="shared" ref="G200:M200" si="96">SUM(G201:G204)</f>
        <v>0</v>
      </c>
      <c r="H200" s="57">
        <f t="shared" si="96"/>
        <v>0</v>
      </c>
      <c r="I200" s="57">
        <f t="shared" si="96"/>
        <v>0</v>
      </c>
      <c r="J200" s="57">
        <f t="shared" si="96"/>
        <v>0</v>
      </c>
      <c r="K200" s="57">
        <f t="shared" si="96"/>
        <v>0</v>
      </c>
      <c r="L200" s="57">
        <f t="shared" si="96"/>
        <v>0</v>
      </c>
      <c r="M200" s="57">
        <f t="shared" si="96"/>
        <v>0</v>
      </c>
      <c r="N200" s="46">
        <f>PPNE5!J200</f>
        <v>0</v>
      </c>
      <c r="O200" s="70">
        <f>IFERROR(N200/$N$18*100,"0.00")</f>
        <v>0</v>
      </c>
    </row>
    <row r="201" spans="1:15" ht="12.75" x14ac:dyDescent="0.2">
      <c r="A201" s="47">
        <v>2</v>
      </c>
      <c r="B201" s="48">
        <v>2</v>
      </c>
      <c r="C201" s="48">
        <v>8</v>
      </c>
      <c r="D201" s="48">
        <v>6</v>
      </c>
      <c r="E201" s="48" t="s">
        <v>300</v>
      </c>
      <c r="F201" s="45" t="s">
        <v>371</v>
      </c>
      <c r="G201" s="46">
        <f>PPNE5!J201*0.122874</f>
        <v>0</v>
      </c>
      <c r="H201" s="46">
        <f>PPNE5!J201*0.116266</f>
        <v>0</v>
      </c>
      <c r="I201" s="46">
        <f>PPNE5!J201*0.340061</f>
        <v>0</v>
      </c>
      <c r="J201" s="46">
        <f>PPNE5!J201*0.085616</f>
        <v>0</v>
      </c>
      <c r="K201" s="46">
        <f>PPNE5!J201*0.040932</f>
        <v>0</v>
      </c>
      <c r="L201" s="46"/>
      <c r="M201" s="46">
        <f>PPNE5!J201*0.294251</f>
        <v>0</v>
      </c>
      <c r="N201" s="46">
        <f>PPNE5!J201</f>
        <v>0</v>
      </c>
      <c r="O201" s="46">
        <f t="shared" si="70"/>
        <v>0</v>
      </c>
    </row>
    <row r="202" spans="1:15" ht="12.75" x14ac:dyDescent="0.2">
      <c r="A202" s="47">
        <v>2</v>
      </c>
      <c r="B202" s="48">
        <v>2</v>
      </c>
      <c r="C202" s="48">
        <v>8</v>
      </c>
      <c r="D202" s="48">
        <v>6</v>
      </c>
      <c r="E202" s="48" t="s">
        <v>301</v>
      </c>
      <c r="F202" s="45" t="s">
        <v>160</v>
      </c>
      <c r="G202" s="46">
        <f>PPNE5!J202*0.122874</f>
        <v>0</v>
      </c>
      <c r="H202" s="46">
        <f>PPNE5!J202*0.116266</f>
        <v>0</v>
      </c>
      <c r="I202" s="46">
        <f>PPNE5!J202*0.340061</f>
        <v>0</v>
      </c>
      <c r="J202" s="46">
        <f>PPNE5!J202*0.085616</f>
        <v>0</v>
      </c>
      <c r="K202" s="46">
        <f>PPNE5!J202*0.040932</f>
        <v>0</v>
      </c>
      <c r="L202" s="46"/>
      <c r="M202" s="46">
        <f>PPNE5!J202*0.294251</f>
        <v>0</v>
      </c>
      <c r="N202" s="46">
        <f>PPNE5!J202</f>
        <v>0</v>
      </c>
      <c r="O202" s="46">
        <f t="shared" si="70"/>
        <v>0</v>
      </c>
    </row>
    <row r="203" spans="1:15" ht="12.75" x14ac:dyDescent="0.2">
      <c r="A203" s="47">
        <v>2</v>
      </c>
      <c r="B203" s="48">
        <v>2</v>
      </c>
      <c r="C203" s="48">
        <v>8</v>
      </c>
      <c r="D203" s="48">
        <v>6</v>
      </c>
      <c r="E203" s="48" t="s">
        <v>302</v>
      </c>
      <c r="F203" s="45" t="s">
        <v>161</v>
      </c>
      <c r="G203" s="46">
        <f>PPNE5!J203*0.122874</f>
        <v>0</v>
      </c>
      <c r="H203" s="46">
        <f>PPNE5!J203*0.116266</f>
        <v>0</v>
      </c>
      <c r="I203" s="46">
        <f>PPNE5!J203*0.340061</f>
        <v>0</v>
      </c>
      <c r="J203" s="46">
        <f>PPNE5!J203*0.085616</f>
        <v>0</v>
      </c>
      <c r="K203" s="46">
        <f>PPNE5!J203*0.040932</f>
        <v>0</v>
      </c>
      <c r="L203" s="46"/>
      <c r="M203" s="46">
        <f>PPNE5!J203*0.294251</f>
        <v>0</v>
      </c>
      <c r="N203" s="46">
        <f>PPNE5!J203</f>
        <v>0</v>
      </c>
      <c r="O203" s="46">
        <f t="shared" si="70"/>
        <v>0</v>
      </c>
    </row>
    <row r="204" spans="1:15" ht="12.75" x14ac:dyDescent="0.2">
      <c r="A204" s="47">
        <v>2</v>
      </c>
      <c r="B204" s="48">
        <v>2</v>
      </c>
      <c r="C204" s="48">
        <v>8</v>
      </c>
      <c r="D204" s="48">
        <v>6</v>
      </c>
      <c r="E204" s="48" t="s">
        <v>303</v>
      </c>
      <c r="F204" s="45" t="s">
        <v>162</v>
      </c>
      <c r="G204" s="46">
        <f>PPNE5!J204*0.122874</f>
        <v>0</v>
      </c>
      <c r="H204" s="46">
        <f>PPNE5!J204*0.116266</f>
        <v>0</v>
      </c>
      <c r="I204" s="46">
        <f>PPNE5!J204*0.340061</f>
        <v>0</v>
      </c>
      <c r="J204" s="46">
        <f>PPNE5!J204*0.085616</f>
        <v>0</v>
      </c>
      <c r="K204" s="46">
        <f>PPNE5!J204*0.040932</f>
        <v>0</v>
      </c>
      <c r="L204" s="46"/>
      <c r="M204" s="46">
        <f>PPNE5!J204*0.294251</f>
        <v>0</v>
      </c>
      <c r="N204" s="46">
        <f>PPNE5!J204</f>
        <v>0</v>
      </c>
      <c r="O204" s="46">
        <f t="shared" si="70"/>
        <v>0</v>
      </c>
    </row>
    <row r="205" spans="1:15" ht="12.75" x14ac:dyDescent="0.2">
      <c r="A205" s="55">
        <v>2</v>
      </c>
      <c r="B205" s="56">
        <v>2</v>
      </c>
      <c r="C205" s="56">
        <v>8</v>
      </c>
      <c r="D205" s="56">
        <v>7</v>
      </c>
      <c r="E205" s="56"/>
      <c r="F205" s="52" t="s">
        <v>163</v>
      </c>
      <c r="G205" s="57">
        <f t="shared" ref="G205:M205" si="97">SUM(G206:G211)</f>
        <v>393753.91071600001</v>
      </c>
      <c r="H205" s="57">
        <f t="shared" si="97"/>
        <v>372578.35004400002</v>
      </c>
      <c r="I205" s="57">
        <f t="shared" si="97"/>
        <v>1089737.036574</v>
      </c>
      <c r="J205" s="57">
        <f t="shared" si="97"/>
        <v>274359.38294400001</v>
      </c>
      <c r="K205" s="57">
        <f t="shared" si="97"/>
        <v>131167.98568800002</v>
      </c>
      <c r="L205" s="57">
        <f t="shared" si="97"/>
        <v>1500000</v>
      </c>
      <c r="M205" s="57">
        <f t="shared" si="97"/>
        <v>942937.33403399994</v>
      </c>
      <c r="N205" s="57">
        <f>PPNE5!J205</f>
        <v>4704534</v>
      </c>
      <c r="O205" s="70">
        <f>IFERROR(N205/$N$18*100,"0.00")</f>
        <v>0.41006379387244707</v>
      </c>
    </row>
    <row r="206" spans="1:15" ht="12.75" x14ac:dyDescent="0.2">
      <c r="A206" s="47">
        <v>2</v>
      </c>
      <c r="B206" s="48">
        <v>2</v>
      </c>
      <c r="C206" s="48">
        <v>8</v>
      </c>
      <c r="D206" s="48">
        <v>7</v>
      </c>
      <c r="E206" s="48" t="s">
        <v>300</v>
      </c>
      <c r="F206" s="61" t="s">
        <v>372</v>
      </c>
      <c r="G206" s="46">
        <f>PPNE5!J206*0.122874</f>
        <v>1130.4408000000001</v>
      </c>
      <c r="H206" s="46">
        <f>PPNE5!J206*0.116266</f>
        <v>1069.6471999999999</v>
      </c>
      <c r="I206" s="46">
        <f>PPNE5!J206*0.340061</f>
        <v>3128.5612000000001</v>
      </c>
      <c r="J206" s="46">
        <f>PPNE5!J206*0.085616</f>
        <v>787.66719999999998</v>
      </c>
      <c r="K206" s="46">
        <f>PPNE5!J206*0.040932</f>
        <v>376.57440000000003</v>
      </c>
      <c r="L206" s="46"/>
      <c r="M206" s="46">
        <f>PPNE5!J206*0.294251</f>
        <v>2707.1091999999999</v>
      </c>
      <c r="N206" s="46">
        <f>PPNE5!J206</f>
        <v>9200</v>
      </c>
      <c r="O206" s="46">
        <f t="shared" ref="O206:O211" si="98">IFERROR(N206/$N$18*100,"0.00")</f>
        <v>8.0190448270254036E-4</v>
      </c>
    </row>
    <row r="207" spans="1:15" ht="12.75" x14ac:dyDescent="0.2">
      <c r="A207" s="47">
        <v>2</v>
      </c>
      <c r="B207" s="48">
        <v>2</v>
      </c>
      <c r="C207" s="48">
        <v>8</v>
      </c>
      <c r="D207" s="48">
        <v>7</v>
      </c>
      <c r="E207" s="48" t="s">
        <v>301</v>
      </c>
      <c r="F207" s="61" t="s">
        <v>164</v>
      </c>
      <c r="G207" s="46">
        <f>PPNE5!J207*0.122874</f>
        <v>53081.567999999999</v>
      </c>
      <c r="H207" s="46">
        <f>PPNE5!J207*0.116266</f>
        <v>50226.911999999997</v>
      </c>
      <c r="I207" s="46">
        <f>PPNE5!J207*0.340061</f>
        <v>146906.35200000001</v>
      </c>
      <c r="J207" s="46">
        <f>PPNE5!J207*0.085616</f>
        <v>36986.112000000001</v>
      </c>
      <c r="K207" s="46">
        <f>PPNE5!J207*0.040932</f>
        <v>17682.624</v>
      </c>
      <c r="L207" s="46"/>
      <c r="M207" s="46">
        <f>PPNE5!J207*0.294251</f>
        <v>127116.432</v>
      </c>
      <c r="N207" s="46">
        <f>PPNE5!J207</f>
        <v>432000</v>
      </c>
      <c r="O207" s="46">
        <f t="shared" si="98"/>
        <v>3.7654645274727977E-2</v>
      </c>
    </row>
    <row r="208" spans="1:15" ht="12.75" x14ac:dyDescent="0.2">
      <c r="A208" s="47">
        <v>2</v>
      </c>
      <c r="B208" s="48">
        <v>2</v>
      </c>
      <c r="C208" s="48">
        <v>8</v>
      </c>
      <c r="D208" s="48">
        <v>7</v>
      </c>
      <c r="E208" s="48" t="s">
        <v>302</v>
      </c>
      <c r="F208" s="61" t="s">
        <v>165</v>
      </c>
      <c r="G208" s="46">
        <f>PPNE5!J208*0.122874</f>
        <v>0</v>
      </c>
      <c r="H208" s="46">
        <f>PPNE5!J208*0.116266</f>
        <v>0</v>
      </c>
      <c r="I208" s="46">
        <f>PPNE5!J208*0.340061</f>
        <v>0</v>
      </c>
      <c r="J208" s="46">
        <f>PPNE5!J208*0.085616</f>
        <v>0</v>
      </c>
      <c r="K208" s="46">
        <f>PPNE5!J208*0.040932</f>
        <v>0</v>
      </c>
      <c r="L208" s="46"/>
      <c r="M208" s="46">
        <f>PPNE5!J208*0.294251</f>
        <v>0</v>
      </c>
      <c r="N208" s="46">
        <f>PPNE5!J208</f>
        <v>0</v>
      </c>
      <c r="O208" s="46">
        <f t="shared" si="98"/>
        <v>0</v>
      </c>
    </row>
    <row r="209" spans="1:15" ht="12.75" x14ac:dyDescent="0.2">
      <c r="A209" s="47">
        <v>2</v>
      </c>
      <c r="B209" s="48">
        <v>2</v>
      </c>
      <c r="C209" s="48">
        <v>8</v>
      </c>
      <c r="D209" s="48">
        <v>7</v>
      </c>
      <c r="E209" s="48" t="s">
        <v>303</v>
      </c>
      <c r="F209" s="61" t="s">
        <v>166</v>
      </c>
      <c r="G209" s="46">
        <v>0</v>
      </c>
      <c r="H209" s="46">
        <v>0</v>
      </c>
      <c r="I209" s="46">
        <v>0</v>
      </c>
      <c r="J209" s="46">
        <v>0</v>
      </c>
      <c r="K209" s="46">
        <v>0</v>
      </c>
      <c r="L209" s="46">
        <f>PPNE5!J209</f>
        <v>1500000</v>
      </c>
      <c r="M209" s="46">
        <v>0</v>
      </c>
      <c r="N209" s="46">
        <f>PPNE5!J209</f>
        <v>1500000</v>
      </c>
      <c r="O209" s="46">
        <f t="shared" si="98"/>
        <v>0.13074529609280547</v>
      </c>
    </row>
    <row r="210" spans="1:15" ht="12.75" x14ac:dyDescent="0.2">
      <c r="A210" s="101">
        <v>2</v>
      </c>
      <c r="B210" s="48">
        <v>2</v>
      </c>
      <c r="C210" s="48">
        <v>8</v>
      </c>
      <c r="D210" s="48">
        <v>7</v>
      </c>
      <c r="E210" s="48" t="s">
        <v>307</v>
      </c>
      <c r="F210" s="61" t="s">
        <v>167</v>
      </c>
      <c r="G210" s="46">
        <f>PPNE5!J210*0.122874</f>
        <v>339541.901916</v>
      </c>
      <c r="H210" s="46">
        <f>PPNE5!J210*0.116266</f>
        <v>321281.790844</v>
      </c>
      <c r="I210" s="46">
        <f>PPNE5!J210*0.340061</f>
        <v>939702.12337399996</v>
      </c>
      <c r="J210" s="46">
        <f>PPNE5!J210*0.085616</f>
        <v>236585.60374399999</v>
      </c>
      <c r="K210" s="46">
        <f>PPNE5!J210*0.040932</f>
        <v>113108.78728800001</v>
      </c>
      <c r="L210" s="46"/>
      <c r="M210" s="46">
        <f>PPNE5!J210*0.294251</f>
        <v>813113.79283399996</v>
      </c>
      <c r="N210" s="46">
        <f>PPNE5!J210</f>
        <v>2763334</v>
      </c>
      <c r="O210" s="46">
        <f t="shared" si="98"/>
        <v>0.24086194802221103</v>
      </c>
    </row>
    <row r="211" spans="1:15" ht="12.75" x14ac:dyDescent="0.2">
      <c r="A211" s="47">
        <v>2</v>
      </c>
      <c r="B211" s="48">
        <v>2</v>
      </c>
      <c r="C211" s="48">
        <v>8</v>
      </c>
      <c r="D211" s="48">
        <v>7</v>
      </c>
      <c r="E211" s="48" t="s">
        <v>345</v>
      </c>
      <c r="F211" s="61" t="s">
        <v>168</v>
      </c>
      <c r="G211" s="46">
        <f>PPNE5!J211*0.122874</f>
        <v>0</v>
      </c>
      <c r="H211" s="46">
        <f>PPNE5!J211*0.116266</f>
        <v>0</v>
      </c>
      <c r="I211" s="46">
        <f>PPNE5!J211*0.340061</f>
        <v>0</v>
      </c>
      <c r="J211" s="46">
        <f>PPNE5!J211*0.085616</f>
        <v>0</v>
      </c>
      <c r="K211" s="46">
        <f>PPNE5!J211*0.040932</f>
        <v>0</v>
      </c>
      <c r="L211" s="46"/>
      <c r="M211" s="46">
        <f>PPNE5!J211*0.294251</f>
        <v>0</v>
      </c>
      <c r="N211" s="46">
        <f>PPNE5!J211</f>
        <v>0</v>
      </c>
      <c r="O211" s="46">
        <f t="shared" si="98"/>
        <v>0</v>
      </c>
    </row>
    <row r="212" spans="1:15" ht="12.75" x14ac:dyDescent="0.2">
      <c r="A212" s="55">
        <v>2</v>
      </c>
      <c r="B212" s="56">
        <v>2</v>
      </c>
      <c r="C212" s="56">
        <v>8</v>
      </c>
      <c r="D212" s="56">
        <v>8</v>
      </c>
      <c r="E212" s="56"/>
      <c r="F212" s="52" t="s">
        <v>169</v>
      </c>
      <c r="G212" s="57">
        <f t="shared" ref="G212:M212" si="99">SUM(G213:G215)</f>
        <v>0</v>
      </c>
      <c r="H212" s="57">
        <f t="shared" si="99"/>
        <v>0</v>
      </c>
      <c r="I212" s="57">
        <f t="shared" si="99"/>
        <v>0</v>
      </c>
      <c r="J212" s="57">
        <f t="shared" si="99"/>
        <v>0</v>
      </c>
      <c r="K212" s="57">
        <f t="shared" si="99"/>
        <v>0</v>
      </c>
      <c r="L212" s="57">
        <f t="shared" si="99"/>
        <v>0</v>
      </c>
      <c r="M212" s="57">
        <f t="shared" si="99"/>
        <v>0</v>
      </c>
      <c r="N212" s="57">
        <f>PPNE5!J212</f>
        <v>0</v>
      </c>
      <c r="O212" s="70">
        <f>IFERROR(N212/$N$18*100,"0.00")</f>
        <v>0</v>
      </c>
    </row>
    <row r="213" spans="1:15" ht="12.75" x14ac:dyDescent="0.2">
      <c r="A213" s="47">
        <v>2</v>
      </c>
      <c r="B213" s="48">
        <v>2</v>
      </c>
      <c r="C213" s="48">
        <v>8</v>
      </c>
      <c r="D213" s="48">
        <v>8</v>
      </c>
      <c r="E213" s="48" t="s">
        <v>300</v>
      </c>
      <c r="F213" s="61" t="s">
        <v>170</v>
      </c>
      <c r="G213" s="46">
        <f>PPNE5!J213*0.122874</f>
        <v>0</v>
      </c>
      <c r="H213" s="46">
        <f>PPNE5!J213*0.116266</f>
        <v>0</v>
      </c>
      <c r="I213" s="46">
        <f>PPNE5!J213*0.340061</f>
        <v>0</v>
      </c>
      <c r="J213" s="46">
        <f>PPNE5!J213*0.085616</f>
        <v>0</v>
      </c>
      <c r="K213" s="46">
        <f>PPNE5!J213*0.040932</f>
        <v>0</v>
      </c>
      <c r="L213" s="46"/>
      <c r="M213" s="46">
        <f>PPNE5!J213*0.294251</f>
        <v>0</v>
      </c>
      <c r="N213" s="46">
        <f>PPNE5!J213</f>
        <v>0</v>
      </c>
      <c r="O213" s="46">
        <f t="shared" ref="O213:O215" si="100">IFERROR(N213/$N$18*100,"0.00")</f>
        <v>0</v>
      </c>
    </row>
    <row r="214" spans="1:15" ht="12.75" x14ac:dyDescent="0.2">
      <c r="A214" s="47">
        <v>2</v>
      </c>
      <c r="B214" s="48">
        <v>2</v>
      </c>
      <c r="C214" s="48">
        <v>8</v>
      </c>
      <c r="D214" s="48">
        <v>8</v>
      </c>
      <c r="E214" s="48" t="s">
        <v>301</v>
      </c>
      <c r="F214" s="61" t="s">
        <v>171</v>
      </c>
      <c r="G214" s="46">
        <f>PPNE5!J214*0.122874</f>
        <v>0</v>
      </c>
      <c r="H214" s="46">
        <f>PPNE5!J214*0.116266</f>
        <v>0</v>
      </c>
      <c r="I214" s="46">
        <f>PPNE5!J214*0.340061</f>
        <v>0</v>
      </c>
      <c r="J214" s="46">
        <f>PPNE5!J214*0.085616</f>
        <v>0</v>
      </c>
      <c r="K214" s="46">
        <f>PPNE5!J214*0.040932</f>
        <v>0</v>
      </c>
      <c r="L214" s="46"/>
      <c r="M214" s="46">
        <f>PPNE5!J214*0.294251</f>
        <v>0</v>
      </c>
      <c r="N214" s="46">
        <f>PPNE5!J214</f>
        <v>0</v>
      </c>
      <c r="O214" s="46">
        <f t="shared" si="100"/>
        <v>0</v>
      </c>
    </row>
    <row r="215" spans="1:15" ht="12.75" x14ac:dyDescent="0.2">
      <c r="A215" s="47">
        <v>2</v>
      </c>
      <c r="B215" s="48">
        <v>2</v>
      </c>
      <c r="C215" s="48">
        <v>8</v>
      </c>
      <c r="D215" s="48">
        <v>8</v>
      </c>
      <c r="E215" s="48" t="s">
        <v>302</v>
      </c>
      <c r="F215" s="61" t="s">
        <v>172</v>
      </c>
      <c r="G215" s="46">
        <f>PPNE5!J215*0.122874</f>
        <v>0</v>
      </c>
      <c r="H215" s="46">
        <f>PPNE5!J215*0.116266</f>
        <v>0</v>
      </c>
      <c r="I215" s="46">
        <f>PPNE5!J215*0.340061</f>
        <v>0</v>
      </c>
      <c r="J215" s="46">
        <f>PPNE5!J215*0.085616</f>
        <v>0</v>
      </c>
      <c r="K215" s="46">
        <f>PPNE5!J215*0.040932</f>
        <v>0</v>
      </c>
      <c r="L215" s="46"/>
      <c r="M215" s="46">
        <f>PPNE5!J215*0.294251</f>
        <v>0</v>
      </c>
      <c r="N215" s="46">
        <f>PPNE5!J215</f>
        <v>0</v>
      </c>
      <c r="O215" s="46">
        <f t="shared" si="100"/>
        <v>0</v>
      </c>
    </row>
    <row r="216" spans="1:15" ht="12.75" x14ac:dyDescent="0.2">
      <c r="A216" s="55">
        <v>2</v>
      </c>
      <c r="B216" s="56">
        <v>2</v>
      </c>
      <c r="C216" s="56">
        <v>8</v>
      </c>
      <c r="D216" s="56">
        <v>9</v>
      </c>
      <c r="E216" s="56"/>
      <c r="F216" s="52" t="s">
        <v>173</v>
      </c>
      <c r="G216" s="57">
        <f t="shared" ref="G216:M216" si="101">SUM(G217:G221)</f>
        <v>0</v>
      </c>
      <c r="H216" s="57">
        <f t="shared" si="101"/>
        <v>0</v>
      </c>
      <c r="I216" s="57">
        <f t="shared" si="101"/>
        <v>0</v>
      </c>
      <c r="J216" s="57">
        <f t="shared" si="101"/>
        <v>0</v>
      </c>
      <c r="K216" s="57">
        <f t="shared" si="101"/>
        <v>0</v>
      </c>
      <c r="L216" s="57">
        <f t="shared" si="101"/>
        <v>0</v>
      </c>
      <c r="M216" s="57">
        <f t="shared" si="101"/>
        <v>0</v>
      </c>
      <c r="N216" s="46">
        <f>PPNE5!J216</f>
        <v>0</v>
      </c>
      <c r="O216" s="70">
        <f>IFERROR(N216/$N$18*100,"0.00")</f>
        <v>0</v>
      </c>
    </row>
    <row r="217" spans="1:15" ht="12.75" x14ac:dyDescent="0.2">
      <c r="A217" s="48">
        <v>2</v>
      </c>
      <c r="B217" s="48">
        <v>2</v>
      </c>
      <c r="C217" s="48">
        <v>8</v>
      </c>
      <c r="D217" s="48">
        <v>9</v>
      </c>
      <c r="E217" s="48" t="s">
        <v>300</v>
      </c>
      <c r="F217" s="61" t="s">
        <v>310</v>
      </c>
      <c r="G217" s="46">
        <f>PPNE5!J217*0.122874</f>
        <v>0</v>
      </c>
      <c r="H217" s="46">
        <f>PPNE5!J217*0.116266</f>
        <v>0</v>
      </c>
      <c r="I217" s="46">
        <f>PPNE5!J217*0.340061</f>
        <v>0</v>
      </c>
      <c r="J217" s="46">
        <f>PPNE5!J217*0.085616</f>
        <v>0</v>
      </c>
      <c r="K217" s="46">
        <f>PPNE5!J217*0.040932</f>
        <v>0</v>
      </c>
      <c r="L217" s="46"/>
      <c r="M217" s="46">
        <f>PPNE5!J217*0.294251</f>
        <v>0</v>
      </c>
      <c r="N217" s="46">
        <f>PPNE5!J217</f>
        <v>0</v>
      </c>
      <c r="O217" s="46">
        <f t="shared" ref="O217:O273" si="102">IFERROR(N217/$J$18*100,"0.00")</f>
        <v>0</v>
      </c>
    </row>
    <row r="218" spans="1:15" ht="12.75" x14ac:dyDescent="0.2">
      <c r="A218" s="48">
        <v>2</v>
      </c>
      <c r="B218" s="48">
        <v>2</v>
      </c>
      <c r="C218" s="48">
        <v>8</v>
      </c>
      <c r="D218" s="48">
        <v>9</v>
      </c>
      <c r="E218" s="48" t="s">
        <v>301</v>
      </c>
      <c r="F218" s="61" t="s">
        <v>311</v>
      </c>
      <c r="G218" s="46">
        <f>PPNE5!J218*0.122874</f>
        <v>0</v>
      </c>
      <c r="H218" s="46">
        <f>PPNE5!J218*0.116266</f>
        <v>0</v>
      </c>
      <c r="I218" s="46">
        <f>PPNE5!J218*0.340061</f>
        <v>0</v>
      </c>
      <c r="J218" s="46">
        <f>PPNE5!J218*0.085616</f>
        <v>0</v>
      </c>
      <c r="K218" s="46">
        <f>PPNE5!J218*0.040932</f>
        <v>0</v>
      </c>
      <c r="L218" s="46"/>
      <c r="M218" s="46">
        <f>PPNE5!J218*0.294251</f>
        <v>0</v>
      </c>
      <c r="N218" s="46">
        <f>PPNE5!J218</f>
        <v>0</v>
      </c>
      <c r="O218" s="46">
        <f t="shared" si="102"/>
        <v>0</v>
      </c>
    </row>
    <row r="219" spans="1:15" ht="12.75" x14ac:dyDescent="0.2">
      <c r="A219" s="48">
        <v>2</v>
      </c>
      <c r="B219" s="48">
        <v>2</v>
      </c>
      <c r="C219" s="48">
        <v>8</v>
      </c>
      <c r="D219" s="48">
        <v>9</v>
      </c>
      <c r="E219" s="48" t="s">
        <v>302</v>
      </c>
      <c r="F219" s="61" t="s">
        <v>373</v>
      </c>
      <c r="G219" s="46">
        <f>PPNE5!J219*0.122874</f>
        <v>0</v>
      </c>
      <c r="H219" s="46">
        <f>PPNE5!J219*0.116266</f>
        <v>0</v>
      </c>
      <c r="I219" s="46">
        <f>PPNE5!J219*0.340061</f>
        <v>0</v>
      </c>
      <c r="J219" s="46">
        <f>PPNE5!J219*0.085616</f>
        <v>0</v>
      </c>
      <c r="K219" s="46">
        <f>PPNE5!J219*0.040932</f>
        <v>0</v>
      </c>
      <c r="L219" s="46"/>
      <c r="M219" s="46">
        <f>PPNE5!J219*0.294251</f>
        <v>0</v>
      </c>
      <c r="N219" s="46">
        <f>PPNE5!J219</f>
        <v>0</v>
      </c>
      <c r="O219" s="46">
        <f t="shared" si="102"/>
        <v>0</v>
      </c>
    </row>
    <row r="220" spans="1:15" ht="12.75" x14ac:dyDescent="0.2">
      <c r="A220" s="48">
        <v>2</v>
      </c>
      <c r="B220" s="48">
        <v>2</v>
      </c>
      <c r="C220" s="48">
        <v>8</v>
      </c>
      <c r="D220" s="48">
        <v>9</v>
      </c>
      <c r="E220" s="48" t="s">
        <v>303</v>
      </c>
      <c r="F220" s="61" t="s">
        <v>312</v>
      </c>
      <c r="G220" s="46">
        <f>PPNE5!J220*0.122874</f>
        <v>0</v>
      </c>
      <c r="H220" s="46">
        <f>PPNE5!J220*0.116266</f>
        <v>0</v>
      </c>
      <c r="I220" s="46">
        <f>PPNE5!J220*0.340061</f>
        <v>0</v>
      </c>
      <c r="J220" s="46">
        <f>PPNE5!J220*0.085616</f>
        <v>0</v>
      </c>
      <c r="K220" s="46">
        <f>PPNE5!J220*0.040932</f>
        <v>0</v>
      </c>
      <c r="L220" s="46"/>
      <c r="M220" s="46">
        <f>PPNE5!J220*0.294251</f>
        <v>0</v>
      </c>
      <c r="N220" s="46">
        <f>PPNE5!J220</f>
        <v>0</v>
      </c>
      <c r="O220" s="46">
        <f t="shared" si="102"/>
        <v>0</v>
      </c>
    </row>
    <row r="221" spans="1:15" ht="12.75" x14ac:dyDescent="0.2">
      <c r="A221" s="47">
        <v>2</v>
      </c>
      <c r="B221" s="48">
        <v>2</v>
      </c>
      <c r="C221" s="48">
        <v>8</v>
      </c>
      <c r="D221" s="48">
        <v>9</v>
      </c>
      <c r="E221" s="48" t="s">
        <v>307</v>
      </c>
      <c r="F221" s="61" t="s">
        <v>174</v>
      </c>
      <c r="G221" s="46">
        <f>PPNE5!J221*0.122874</f>
        <v>0</v>
      </c>
      <c r="H221" s="46">
        <f>PPNE5!J221*0.116266</f>
        <v>0</v>
      </c>
      <c r="I221" s="46">
        <f>PPNE5!J221*0.340061</f>
        <v>0</v>
      </c>
      <c r="J221" s="46">
        <f>PPNE5!J221*0.085616</f>
        <v>0</v>
      </c>
      <c r="K221" s="46">
        <f>PPNE5!J221*0.040932</f>
        <v>0</v>
      </c>
      <c r="L221" s="46"/>
      <c r="M221" s="46">
        <f>PPNE5!J221*0.294251</f>
        <v>0</v>
      </c>
      <c r="N221" s="46">
        <f>PPNE5!J221</f>
        <v>0</v>
      </c>
      <c r="O221" s="46">
        <f t="shared" si="102"/>
        <v>0</v>
      </c>
    </row>
    <row r="222" spans="1:15" ht="12.75" x14ac:dyDescent="0.2">
      <c r="A222" s="77">
        <v>2</v>
      </c>
      <c r="B222" s="75">
        <v>2</v>
      </c>
      <c r="C222" s="75">
        <v>9</v>
      </c>
      <c r="D222" s="75"/>
      <c r="E222" s="75"/>
      <c r="F222" s="78" t="s">
        <v>1173</v>
      </c>
      <c r="G222" s="299">
        <f>+G223</f>
        <v>6143.7</v>
      </c>
      <c r="H222" s="299">
        <f t="shared" ref="H222:M222" si="103">+H223</f>
        <v>5813.2999999999993</v>
      </c>
      <c r="I222" s="299">
        <f t="shared" si="103"/>
        <v>17003.05</v>
      </c>
      <c r="J222" s="299">
        <f t="shared" si="103"/>
        <v>4280.8</v>
      </c>
      <c r="K222" s="299">
        <f t="shared" si="103"/>
        <v>2046.6000000000001</v>
      </c>
      <c r="L222" s="299">
        <f t="shared" si="103"/>
        <v>0</v>
      </c>
      <c r="M222" s="299">
        <f t="shared" si="103"/>
        <v>14712.55</v>
      </c>
      <c r="N222" s="299">
        <f>PPNE5!J222</f>
        <v>50000</v>
      </c>
      <c r="O222" s="299">
        <f>IFERROR(N222/$N$18*100,"0.00")</f>
        <v>4.3581765364268492E-3</v>
      </c>
    </row>
    <row r="223" spans="1:15" ht="12.75" x14ac:dyDescent="0.2">
      <c r="A223" s="47">
        <v>2</v>
      </c>
      <c r="B223" s="48">
        <v>2</v>
      </c>
      <c r="C223" s="48">
        <v>9</v>
      </c>
      <c r="D223" s="48">
        <v>2</v>
      </c>
      <c r="E223" s="48"/>
      <c r="F223" s="61" t="s">
        <v>1174</v>
      </c>
      <c r="G223" s="57">
        <f>G224</f>
        <v>6143.7</v>
      </c>
      <c r="H223" s="57">
        <f t="shared" ref="H223:M223" si="104">H224</f>
        <v>5813.2999999999993</v>
      </c>
      <c r="I223" s="57">
        <f t="shared" si="104"/>
        <v>17003.05</v>
      </c>
      <c r="J223" s="57">
        <f t="shared" si="104"/>
        <v>4280.8</v>
      </c>
      <c r="K223" s="57">
        <f t="shared" si="104"/>
        <v>2046.6000000000001</v>
      </c>
      <c r="L223" s="57">
        <f t="shared" si="104"/>
        <v>0</v>
      </c>
      <c r="M223" s="57">
        <f t="shared" si="104"/>
        <v>14712.55</v>
      </c>
      <c r="N223" s="57">
        <f>PPNE5!J223</f>
        <v>50000</v>
      </c>
      <c r="O223" s="46">
        <f t="shared" ref="O223:O224" si="105">IFERROR(N223/$N$18*100,"0.00")</f>
        <v>4.3581765364268492E-3</v>
      </c>
    </row>
    <row r="224" spans="1:15" ht="12.75" x14ac:dyDescent="0.2">
      <c r="A224" s="47">
        <v>2</v>
      </c>
      <c r="B224" s="48">
        <v>2</v>
      </c>
      <c r="C224" s="48">
        <v>9</v>
      </c>
      <c r="D224" s="48">
        <v>2</v>
      </c>
      <c r="E224" s="48" t="s">
        <v>300</v>
      </c>
      <c r="F224" s="61" t="s">
        <v>1174</v>
      </c>
      <c r="G224" s="46">
        <f>PPNE5!J224*0.122874</f>
        <v>6143.7</v>
      </c>
      <c r="H224" s="46">
        <f>PPNE5!J224*0.116266</f>
        <v>5813.2999999999993</v>
      </c>
      <c r="I224" s="46">
        <f>PPNE5!J224*0.340061</f>
        <v>17003.05</v>
      </c>
      <c r="J224" s="46">
        <f>PPNE5!J224*0.085616</f>
        <v>4280.8</v>
      </c>
      <c r="K224" s="46">
        <f>PPNE5!J224*0.040932</f>
        <v>2046.6000000000001</v>
      </c>
      <c r="L224" s="46"/>
      <c r="M224" s="46">
        <f>PPNE5!J224*0.294251</f>
        <v>14712.55</v>
      </c>
      <c r="N224" s="46">
        <f>PPNE5!J224</f>
        <v>50000</v>
      </c>
      <c r="O224" s="46">
        <f t="shared" si="105"/>
        <v>4.3581765364268492E-3</v>
      </c>
    </row>
    <row r="225" spans="1:15" ht="12.75" x14ac:dyDescent="0.2">
      <c r="A225" s="79">
        <v>2</v>
      </c>
      <c r="B225" s="80">
        <v>3</v>
      </c>
      <c r="C225" s="81"/>
      <c r="D225" s="81"/>
      <c r="E225" s="81"/>
      <c r="F225" s="82" t="s">
        <v>28</v>
      </c>
      <c r="G225" s="300">
        <f t="shared" ref="G225:M225" si="106">+G226+G238+G247+G260+G265+G276+G304+G320+G325</f>
        <v>37704845.102254003</v>
      </c>
      <c r="H225" s="300">
        <f t="shared" si="106"/>
        <v>67950974.218686</v>
      </c>
      <c r="I225" s="300">
        <f t="shared" si="106"/>
        <v>237208324.551631</v>
      </c>
      <c r="J225" s="300">
        <f t="shared" si="106"/>
        <v>72216313.347535998</v>
      </c>
      <c r="K225" s="300">
        <f t="shared" si="106"/>
        <v>28320044.363772001</v>
      </c>
      <c r="L225" s="300">
        <f t="shared" si="106"/>
        <v>0</v>
      </c>
      <c r="M225" s="300">
        <f t="shared" si="106"/>
        <v>40753578.416121006</v>
      </c>
      <c r="N225" s="300">
        <f>PPNE5!J225</f>
        <v>484154080</v>
      </c>
      <c r="O225" s="83">
        <f>IFERROR(N225/$N$18*100,"0.00")</f>
        <v>42.200579029426557</v>
      </c>
    </row>
    <row r="226" spans="1:15" ht="12.75" x14ac:dyDescent="0.2">
      <c r="A226" s="77">
        <v>2</v>
      </c>
      <c r="B226" s="75">
        <v>3</v>
      </c>
      <c r="C226" s="75">
        <v>1</v>
      </c>
      <c r="D226" s="75"/>
      <c r="E226" s="75"/>
      <c r="F226" s="78" t="s">
        <v>29</v>
      </c>
      <c r="G226" s="299">
        <f t="shared" ref="G226:M226" si="107">+G227+G230+G232+G236</f>
        <v>2230583.8205759996</v>
      </c>
      <c r="H226" s="299">
        <f t="shared" si="107"/>
        <v>2110625.9947839999</v>
      </c>
      <c r="I226" s="299">
        <f t="shared" si="107"/>
        <v>6173271.5188640002</v>
      </c>
      <c r="J226" s="299">
        <f t="shared" si="107"/>
        <v>1554223.5491839999</v>
      </c>
      <c r="K226" s="299">
        <f t="shared" si="107"/>
        <v>743055.95116800012</v>
      </c>
      <c r="L226" s="299">
        <f t="shared" si="107"/>
        <v>0</v>
      </c>
      <c r="M226" s="299">
        <f t="shared" si="107"/>
        <v>5341663.1654240005</v>
      </c>
      <c r="N226" s="299">
        <f>PPNE5!J226</f>
        <v>18153424</v>
      </c>
      <c r="O226" s="76">
        <f>IFERROR(N226/$N$18*100,"0.00")</f>
        <v>1.5823165306521607</v>
      </c>
    </row>
    <row r="227" spans="1:15" ht="12.75" x14ac:dyDescent="0.2">
      <c r="A227" s="55">
        <v>2</v>
      </c>
      <c r="B227" s="56">
        <v>3</v>
      </c>
      <c r="C227" s="56">
        <v>1</v>
      </c>
      <c r="D227" s="56">
        <v>1</v>
      </c>
      <c r="E227" s="56"/>
      <c r="F227" s="52" t="s">
        <v>175</v>
      </c>
      <c r="G227" s="57">
        <f t="shared" ref="G227:M227" si="108">SUM(G228:G228)</f>
        <v>2230143.4401599998</v>
      </c>
      <c r="H227" s="57">
        <f t="shared" si="108"/>
        <v>2110209.2974399999</v>
      </c>
      <c r="I227" s="57">
        <f t="shared" si="108"/>
        <v>6172052.7402400002</v>
      </c>
      <c r="J227" s="57">
        <f t="shared" si="108"/>
        <v>1553916.70144</v>
      </c>
      <c r="K227" s="57">
        <f t="shared" si="108"/>
        <v>742909.25088000007</v>
      </c>
      <c r="L227" s="57">
        <f t="shared" si="108"/>
        <v>0</v>
      </c>
      <c r="M227" s="57">
        <f t="shared" si="108"/>
        <v>5340608.56984</v>
      </c>
      <c r="N227" s="57">
        <f>PPNE5!J227</f>
        <v>18149840</v>
      </c>
      <c r="O227" s="70">
        <f>IFERROR(N227/$N$18*100,"0.00")</f>
        <v>1.58200413655803</v>
      </c>
    </row>
    <row r="228" spans="1:15" ht="12.75" x14ac:dyDescent="0.2">
      <c r="A228" s="53">
        <v>2</v>
      </c>
      <c r="B228" s="48">
        <v>3</v>
      </c>
      <c r="C228" s="48">
        <v>1</v>
      </c>
      <c r="D228" s="48">
        <v>1</v>
      </c>
      <c r="E228" s="48" t="s">
        <v>300</v>
      </c>
      <c r="F228" s="45" t="s">
        <v>175</v>
      </c>
      <c r="G228" s="46">
        <f>PPNE5!J228*0.122874</f>
        <v>2230143.4401599998</v>
      </c>
      <c r="H228" s="46">
        <f>PPNE5!J228*0.116266</f>
        <v>2110209.2974399999</v>
      </c>
      <c r="I228" s="46">
        <f>PPNE5!J228*0.340061</f>
        <v>6172052.7402400002</v>
      </c>
      <c r="J228" s="46">
        <f>PPNE5!J228*0.085616</f>
        <v>1553916.70144</v>
      </c>
      <c r="K228" s="46">
        <f>PPNE5!J228*0.040932</f>
        <v>742909.25088000007</v>
      </c>
      <c r="L228" s="46"/>
      <c r="M228" s="46">
        <f>PPNE5!J228*0.294251</f>
        <v>5340608.56984</v>
      </c>
      <c r="N228" s="46">
        <f>PPNE5!J228</f>
        <v>18149840</v>
      </c>
      <c r="O228" s="46">
        <f t="shared" ref="O228" si="109">IFERROR(N228/$N$18*100,"0.00")</f>
        <v>1.58200413655803</v>
      </c>
    </row>
    <row r="229" spans="1:15" ht="12.75" x14ac:dyDescent="0.2">
      <c r="A229" s="53">
        <v>2</v>
      </c>
      <c r="B229" s="48">
        <v>3</v>
      </c>
      <c r="C229" s="48">
        <v>1</v>
      </c>
      <c r="D229" s="48">
        <v>1</v>
      </c>
      <c r="E229" s="48" t="s">
        <v>301</v>
      </c>
      <c r="F229" s="45" t="s">
        <v>176</v>
      </c>
      <c r="G229" s="46">
        <f>PPNE5!J229*0.122874</f>
        <v>0</v>
      </c>
      <c r="H229" s="46">
        <f>PPNE5!J229*0.116266</f>
        <v>0</v>
      </c>
      <c r="I229" s="46">
        <f>PPNE5!J229*0.340061</f>
        <v>0</v>
      </c>
      <c r="J229" s="46">
        <f>PPNE5!J229*0.085616</f>
        <v>0</v>
      </c>
      <c r="K229" s="46">
        <f>PPNE5!J229*0.040932</f>
        <v>0</v>
      </c>
      <c r="L229" s="46"/>
      <c r="M229" s="46">
        <f>PPNE5!J229*0.294251</f>
        <v>0</v>
      </c>
      <c r="N229" s="46">
        <f>PPNE5!J229</f>
        <v>0</v>
      </c>
      <c r="O229" s="46">
        <f t="shared" si="102"/>
        <v>0</v>
      </c>
    </row>
    <row r="230" spans="1:15" ht="12.75" x14ac:dyDescent="0.2">
      <c r="A230" s="55">
        <v>2</v>
      </c>
      <c r="B230" s="56">
        <v>3</v>
      </c>
      <c r="C230" s="56">
        <v>1</v>
      </c>
      <c r="D230" s="56">
        <v>2</v>
      </c>
      <c r="E230" s="56"/>
      <c r="F230" s="52" t="s">
        <v>178</v>
      </c>
      <c r="G230" s="57">
        <f t="shared" ref="G230:M230" si="110">+G231</f>
        <v>0</v>
      </c>
      <c r="H230" s="57">
        <f t="shared" si="110"/>
        <v>0</v>
      </c>
      <c r="I230" s="57">
        <f t="shared" si="110"/>
        <v>0</v>
      </c>
      <c r="J230" s="57">
        <f t="shared" si="110"/>
        <v>0</v>
      </c>
      <c r="K230" s="57">
        <f t="shared" si="110"/>
        <v>0</v>
      </c>
      <c r="L230" s="57">
        <f t="shared" si="110"/>
        <v>0</v>
      </c>
      <c r="M230" s="57">
        <f t="shared" si="110"/>
        <v>0</v>
      </c>
      <c r="N230" s="46">
        <f>PPNE5!J230</f>
        <v>0</v>
      </c>
      <c r="O230" s="62">
        <f t="shared" si="102"/>
        <v>0</v>
      </c>
    </row>
    <row r="231" spans="1:15" ht="12.75" x14ac:dyDescent="0.2">
      <c r="A231" s="53">
        <v>2</v>
      </c>
      <c r="B231" s="48">
        <v>3</v>
      </c>
      <c r="C231" s="48">
        <v>1</v>
      </c>
      <c r="D231" s="48">
        <v>2</v>
      </c>
      <c r="E231" s="48" t="s">
        <v>300</v>
      </c>
      <c r="F231" s="45" t="s">
        <v>178</v>
      </c>
      <c r="G231" s="46">
        <f>PPNE5!J231*0.122874</f>
        <v>0</v>
      </c>
      <c r="H231" s="46">
        <f>PPNE5!J231*0.116266</f>
        <v>0</v>
      </c>
      <c r="I231" s="46">
        <f>PPNE5!J231*0.340061</f>
        <v>0</v>
      </c>
      <c r="J231" s="46">
        <f>PPNE5!J231*0.085616</f>
        <v>0</v>
      </c>
      <c r="K231" s="46">
        <f>PPNE5!J231*0.040932</f>
        <v>0</v>
      </c>
      <c r="L231" s="46"/>
      <c r="M231" s="46">
        <f>PPNE5!J231*0.294251</f>
        <v>0</v>
      </c>
      <c r="N231" s="46">
        <f>PPNE5!J231</f>
        <v>0</v>
      </c>
      <c r="O231" s="46">
        <f t="shared" si="102"/>
        <v>0</v>
      </c>
    </row>
    <row r="232" spans="1:15" ht="12.75" x14ac:dyDescent="0.2">
      <c r="A232" s="55">
        <v>2</v>
      </c>
      <c r="B232" s="56">
        <v>3</v>
      </c>
      <c r="C232" s="56">
        <v>1</v>
      </c>
      <c r="D232" s="56">
        <v>3</v>
      </c>
      <c r="E232" s="56"/>
      <c r="F232" s="52" t="s">
        <v>177</v>
      </c>
      <c r="G232" s="57">
        <f t="shared" ref="G232:M232" si="111">SUM(G233:G235)</f>
        <v>0</v>
      </c>
      <c r="H232" s="57">
        <f t="shared" si="111"/>
        <v>0</v>
      </c>
      <c r="I232" s="57">
        <f t="shared" si="111"/>
        <v>0</v>
      </c>
      <c r="J232" s="57">
        <f t="shared" si="111"/>
        <v>0</v>
      </c>
      <c r="K232" s="57">
        <f t="shared" si="111"/>
        <v>0</v>
      </c>
      <c r="L232" s="57">
        <f t="shared" si="111"/>
        <v>0</v>
      </c>
      <c r="M232" s="57">
        <f t="shared" si="111"/>
        <v>0</v>
      </c>
      <c r="N232" s="57">
        <f>PPNE5!J232</f>
        <v>0</v>
      </c>
      <c r="O232" s="70">
        <f>IFERROR(N232/$N$18*100,"0.00")</f>
        <v>0</v>
      </c>
    </row>
    <row r="233" spans="1:15" ht="12.75" x14ac:dyDescent="0.2">
      <c r="A233" s="105">
        <v>2</v>
      </c>
      <c r="B233" s="102">
        <v>3</v>
      </c>
      <c r="C233" s="102">
        <v>1</v>
      </c>
      <c r="D233" s="102">
        <v>3</v>
      </c>
      <c r="E233" s="102" t="s">
        <v>300</v>
      </c>
      <c r="F233" s="107" t="s">
        <v>179</v>
      </c>
      <c r="G233" s="46">
        <f>PPNE5!J233*0.122874</f>
        <v>0</v>
      </c>
      <c r="H233" s="46">
        <f>PPNE5!J233*0.116266</f>
        <v>0</v>
      </c>
      <c r="I233" s="46">
        <f>PPNE5!J233*0.340061</f>
        <v>0</v>
      </c>
      <c r="J233" s="46">
        <f>PPNE5!J233*0.085616</f>
        <v>0</v>
      </c>
      <c r="K233" s="46">
        <f>PPNE5!J233*0.040932</f>
        <v>0</v>
      </c>
      <c r="L233" s="46"/>
      <c r="M233" s="46">
        <f>PPNE5!J233*0.294251</f>
        <v>0</v>
      </c>
      <c r="N233" s="46">
        <f>PPNE5!J233</f>
        <v>0</v>
      </c>
      <c r="O233" s="46">
        <f t="shared" ref="O233:O235" si="112">IFERROR(N233/$N$18*100,"0.00")</f>
        <v>0</v>
      </c>
    </row>
    <row r="234" spans="1:15" ht="12.75" x14ac:dyDescent="0.2">
      <c r="A234" s="53">
        <v>2</v>
      </c>
      <c r="B234" s="48">
        <v>3</v>
      </c>
      <c r="C234" s="48">
        <v>1</v>
      </c>
      <c r="D234" s="48">
        <v>3</v>
      </c>
      <c r="E234" s="48" t="s">
        <v>301</v>
      </c>
      <c r="F234" s="45" t="s">
        <v>180</v>
      </c>
      <c r="G234" s="46">
        <f>PPNE5!J234*0.122874</f>
        <v>0</v>
      </c>
      <c r="H234" s="46">
        <f>PPNE5!J234*0.116266</f>
        <v>0</v>
      </c>
      <c r="I234" s="46">
        <f>PPNE5!J234*0.340061</f>
        <v>0</v>
      </c>
      <c r="J234" s="46">
        <f>PPNE5!J234*0.085616</f>
        <v>0</v>
      </c>
      <c r="K234" s="46">
        <f>PPNE5!J234*0.040932</f>
        <v>0</v>
      </c>
      <c r="L234" s="46"/>
      <c r="M234" s="46">
        <f>PPNE5!J234*0.294251</f>
        <v>0</v>
      </c>
      <c r="N234" s="46">
        <f>PPNE5!J234</f>
        <v>0</v>
      </c>
      <c r="O234" s="46">
        <f t="shared" si="112"/>
        <v>0</v>
      </c>
    </row>
    <row r="235" spans="1:15" ht="12.75" x14ac:dyDescent="0.2">
      <c r="A235" s="53">
        <v>2</v>
      </c>
      <c r="B235" s="48">
        <v>3</v>
      </c>
      <c r="C235" s="48">
        <v>1</v>
      </c>
      <c r="D235" s="48">
        <v>3</v>
      </c>
      <c r="E235" s="48" t="s">
        <v>302</v>
      </c>
      <c r="F235" s="45" t="s">
        <v>181</v>
      </c>
      <c r="G235" s="46">
        <f>PPNE5!J235*0.122874</f>
        <v>0</v>
      </c>
      <c r="H235" s="46">
        <f>PPNE5!J235*0.116266</f>
        <v>0</v>
      </c>
      <c r="I235" s="46">
        <f>PPNE5!J235*0.340061</f>
        <v>0</v>
      </c>
      <c r="J235" s="46">
        <f>PPNE5!J235*0.085616</f>
        <v>0</v>
      </c>
      <c r="K235" s="46">
        <f>PPNE5!J235*0.040932</f>
        <v>0</v>
      </c>
      <c r="L235" s="46"/>
      <c r="M235" s="46">
        <f>PPNE5!J235*0.294251</f>
        <v>0</v>
      </c>
      <c r="N235" s="46">
        <f>PPNE5!J235</f>
        <v>0</v>
      </c>
      <c r="O235" s="46">
        <f t="shared" si="112"/>
        <v>0</v>
      </c>
    </row>
    <row r="236" spans="1:15" ht="12.75" x14ac:dyDescent="0.2">
      <c r="A236" s="55">
        <v>2</v>
      </c>
      <c r="B236" s="56">
        <v>3</v>
      </c>
      <c r="C236" s="56">
        <v>1</v>
      </c>
      <c r="D236" s="56">
        <v>4</v>
      </c>
      <c r="E236" s="56"/>
      <c r="F236" s="52" t="s">
        <v>182</v>
      </c>
      <c r="G236" s="57">
        <f t="shared" ref="G236:M236" si="113">+G237</f>
        <v>440.38041599999997</v>
      </c>
      <c r="H236" s="57">
        <f t="shared" si="113"/>
        <v>416.69734399999999</v>
      </c>
      <c r="I236" s="57">
        <f t="shared" si="113"/>
        <v>1218.778624</v>
      </c>
      <c r="J236" s="57">
        <f t="shared" si="113"/>
        <v>306.84774399999998</v>
      </c>
      <c r="K236" s="57">
        <f t="shared" si="113"/>
        <v>146.700288</v>
      </c>
      <c r="L236" s="57">
        <f t="shared" si="113"/>
        <v>0</v>
      </c>
      <c r="M236" s="57">
        <f t="shared" si="113"/>
        <v>1054.5955839999999</v>
      </c>
      <c r="N236" s="57">
        <f>PPNE5!J236</f>
        <v>3584</v>
      </c>
      <c r="O236" s="70">
        <f>IFERROR(N236/$N$18*100,"0.00")</f>
        <v>3.1239409413107654E-4</v>
      </c>
    </row>
    <row r="237" spans="1:15" ht="12.75" x14ac:dyDescent="0.2">
      <c r="A237" s="53">
        <v>2</v>
      </c>
      <c r="B237" s="48">
        <v>3</v>
      </c>
      <c r="C237" s="48">
        <v>1</v>
      </c>
      <c r="D237" s="48">
        <v>4</v>
      </c>
      <c r="E237" s="48" t="s">
        <v>300</v>
      </c>
      <c r="F237" s="45" t="s">
        <v>182</v>
      </c>
      <c r="G237" s="46">
        <f>PPNE5!J237*0.122874</f>
        <v>440.38041599999997</v>
      </c>
      <c r="H237" s="46">
        <f>PPNE5!J237*0.116266</f>
        <v>416.69734399999999</v>
      </c>
      <c r="I237" s="46">
        <f>PPNE5!J237*0.340061</f>
        <v>1218.778624</v>
      </c>
      <c r="J237" s="46">
        <f>PPNE5!J237*0.085616</f>
        <v>306.84774399999998</v>
      </c>
      <c r="K237" s="46">
        <f>PPNE5!J237*0.040932</f>
        <v>146.700288</v>
      </c>
      <c r="L237" s="46"/>
      <c r="M237" s="46">
        <f>PPNE5!J237*0.294251</f>
        <v>1054.5955839999999</v>
      </c>
      <c r="N237" s="46">
        <f>PPNE5!J237</f>
        <v>3584</v>
      </c>
      <c r="O237" s="46">
        <f t="shared" si="102"/>
        <v>2.7908276503382113E-3</v>
      </c>
    </row>
    <row r="238" spans="1:15" ht="12.75" x14ac:dyDescent="0.2">
      <c r="A238" s="77">
        <v>2</v>
      </c>
      <c r="B238" s="75">
        <v>3</v>
      </c>
      <c r="C238" s="75">
        <v>2</v>
      </c>
      <c r="D238" s="75"/>
      <c r="E238" s="75"/>
      <c r="F238" s="78" t="s">
        <v>30</v>
      </c>
      <c r="G238" s="299">
        <f t="shared" ref="G238:M238" si="114">+G239+G241+G243+G245</f>
        <v>127533.38208</v>
      </c>
      <c r="H238" s="299">
        <f t="shared" si="114"/>
        <v>120674.80671999999</v>
      </c>
      <c r="I238" s="299">
        <f t="shared" si="114"/>
        <v>352956.11311999999</v>
      </c>
      <c r="J238" s="299">
        <f t="shared" si="114"/>
        <v>88862.558720000001</v>
      </c>
      <c r="K238" s="299">
        <f t="shared" si="114"/>
        <v>42484.141439999999</v>
      </c>
      <c r="L238" s="299">
        <f t="shared" si="114"/>
        <v>0</v>
      </c>
      <c r="M238" s="299">
        <f t="shared" si="114"/>
        <v>305408.99791999999</v>
      </c>
      <c r="N238" s="299">
        <f>PPNE5!J238</f>
        <v>1037920</v>
      </c>
      <c r="O238" s="76">
        <f>IFERROR(N238/$N$18*100,"0.00")</f>
        <v>9.0468771813763116E-2</v>
      </c>
    </row>
    <row r="239" spans="1:15" ht="12.75" x14ac:dyDescent="0.2">
      <c r="A239" s="55">
        <v>2</v>
      </c>
      <c r="B239" s="56">
        <v>3</v>
      </c>
      <c r="C239" s="56">
        <v>2</v>
      </c>
      <c r="D239" s="56">
        <v>1</v>
      </c>
      <c r="E239" s="56"/>
      <c r="F239" s="52" t="s">
        <v>183</v>
      </c>
      <c r="G239" s="57">
        <f t="shared" ref="G239:M239" si="115">+G240</f>
        <v>121389.68208</v>
      </c>
      <c r="H239" s="57">
        <f t="shared" si="115"/>
        <v>114861.50671999999</v>
      </c>
      <c r="I239" s="57">
        <f t="shared" si="115"/>
        <v>335953.06312000001</v>
      </c>
      <c r="J239" s="57">
        <f t="shared" si="115"/>
        <v>84581.758719999998</v>
      </c>
      <c r="K239" s="57">
        <f t="shared" si="115"/>
        <v>40437.541440000001</v>
      </c>
      <c r="L239" s="57">
        <f t="shared" si="115"/>
        <v>0</v>
      </c>
      <c r="M239" s="57">
        <f t="shared" si="115"/>
        <v>290696.44792000001</v>
      </c>
      <c r="N239" s="57">
        <f>PPNE5!J239</f>
        <v>987920</v>
      </c>
      <c r="O239" s="70">
        <f>IFERROR(N239/$N$18*100,"0.00")</f>
        <v>8.6110595277336263E-2</v>
      </c>
    </row>
    <row r="240" spans="1:15" ht="12.75" x14ac:dyDescent="0.2">
      <c r="A240" s="53">
        <v>2</v>
      </c>
      <c r="B240" s="48">
        <v>3</v>
      </c>
      <c r="C240" s="48">
        <v>2</v>
      </c>
      <c r="D240" s="48">
        <v>1</v>
      </c>
      <c r="E240" s="48" t="s">
        <v>300</v>
      </c>
      <c r="F240" s="45" t="s">
        <v>183</v>
      </c>
      <c r="G240" s="46">
        <f>PPNE5!J240*0.122874</f>
        <v>121389.68208</v>
      </c>
      <c r="H240" s="46">
        <f>PPNE5!J240*0.116266</f>
        <v>114861.50671999999</v>
      </c>
      <c r="I240" s="46">
        <f>PPNE5!J240*0.340061</f>
        <v>335953.06312000001</v>
      </c>
      <c r="J240" s="46">
        <f>PPNE5!J240*0.085616</f>
        <v>84581.758719999998</v>
      </c>
      <c r="K240" s="46">
        <f>PPNE5!J240*0.040932</f>
        <v>40437.541440000001</v>
      </c>
      <c r="L240" s="46"/>
      <c r="M240" s="46">
        <f>PPNE5!J240*0.294251</f>
        <v>290696.44792000001</v>
      </c>
      <c r="N240" s="46">
        <f>PPNE5!J240</f>
        <v>987920</v>
      </c>
      <c r="O240" s="46">
        <f t="shared" ref="O240" si="116">IFERROR(N240/$N$18*100,"0.00")</f>
        <v>8.6110595277336263E-2</v>
      </c>
    </row>
    <row r="241" spans="1:15" ht="12.75" x14ac:dyDescent="0.2">
      <c r="A241" s="55">
        <v>2</v>
      </c>
      <c r="B241" s="56">
        <v>3</v>
      </c>
      <c r="C241" s="56">
        <v>2</v>
      </c>
      <c r="D241" s="56">
        <v>2</v>
      </c>
      <c r="E241" s="56"/>
      <c r="F241" s="52" t="s">
        <v>184</v>
      </c>
      <c r="G241" s="57">
        <f t="shared" ref="G241:M241" si="117">+G242</f>
        <v>5160.7079999999996</v>
      </c>
      <c r="H241" s="57">
        <f t="shared" si="117"/>
        <v>4883.1719999999996</v>
      </c>
      <c r="I241" s="57">
        <f t="shared" si="117"/>
        <v>14282.562</v>
      </c>
      <c r="J241" s="57">
        <f t="shared" si="117"/>
        <v>3595.8719999999998</v>
      </c>
      <c r="K241" s="57">
        <f t="shared" si="117"/>
        <v>1719.1440000000002</v>
      </c>
      <c r="L241" s="57">
        <f t="shared" si="117"/>
        <v>0</v>
      </c>
      <c r="M241" s="57">
        <f t="shared" si="117"/>
        <v>12358.541999999999</v>
      </c>
      <c r="N241" s="57">
        <f>PPNE5!J241</f>
        <v>42000</v>
      </c>
      <c r="O241" s="70">
        <f>IFERROR(N241/$N$18*100,"0.00")</f>
        <v>3.6608682905985537E-3</v>
      </c>
    </row>
    <row r="242" spans="1:15" ht="12.75" x14ac:dyDescent="0.2">
      <c r="A242" s="53">
        <v>2</v>
      </c>
      <c r="B242" s="48">
        <v>3</v>
      </c>
      <c r="C242" s="48">
        <v>2</v>
      </c>
      <c r="D242" s="48">
        <v>2</v>
      </c>
      <c r="E242" s="48" t="s">
        <v>300</v>
      </c>
      <c r="F242" s="45" t="s">
        <v>184</v>
      </c>
      <c r="G242" s="46">
        <f>PPNE5!J242*0.122874</f>
        <v>5160.7079999999996</v>
      </c>
      <c r="H242" s="46">
        <f>PPNE5!J242*0.116266</f>
        <v>4883.1719999999996</v>
      </c>
      <c r="I242" s="46">
        <f>PPNE5!J242*0.340061</f>
        <v>14282.562</v>
      </c>
      <c r="J242" s="46">
        <f>PPNE5!J242*0.085616</f>
        <v>3595.8719999999998</v>
      </c>
      <c r="K242" s="46">
        <f>PPNE5!J242*0.040932</f>
        <v>1719.1440000000002</v>
      </c>
      <c r="L242" s="46"/>
      <c r="M242" s="46">
        <f>PPNE5!J242*0.294251</f>
        <v>12358.541999999999</v>
      </c>
      <c r="N242" s="46">
        <f>PPNE5!J242</f>
        <v>42000</v>
      </c>
      <c r="O242" s="46">
        <f t="shared" ref="O242" si="118">IFERROR(N242/$N$18*100,"0.00")</f>
        <v>3.6608682905985537E-3</v>
      </c>
    </row>
    <row r="243" spans="1:15" ht="12.75" x14ac:dyDescent="0.2">
      <c r="A243" s="55">
        <v>2</v>
      </c>
      <c r="B243" s="56">
        <v>3</v>
      </c>
      <c r="C243" s="56">
        <v>2</v>
      </c>
      <c r="D243" s="56">
        <v>3</v>
      </c>
      <c r="E243" s="56"/>
      <c r="F243" s="52" t="s">
        <v>185</v>
      </c>
      <c r="G243" s="57">
        <f t="shared" ref="G243:M243" si="119">+G244</f>
        <v>982.99199999999996</v>
      </c>
      <c r="H243" s="57">
        <f t="shared" si="119"/>
        <v>930.12799999999993</v>
      </c>
      <c r="I243" s="57">
        <f t="shared" si="119"/>
        <v>2720.4879999999998</v>
      </c>
      <c r="J243" s="57">
        <f t="shared" si="119"/>
        <v>684.928</v>
      </c>
      <c r="K243" s="57">
        <f t="shared" si="119"/>
        <v>327.45600000000002</v>
      </c>
      <c r="L243" s="57">
        <f t="shared" si="119"/>
        <v>0</v>
      </c>
      <c r="M243" s="57">
        <f t="shared" si="119"/>
        <v>2354.0079999999998</v>
      </c>
      <c r="N243" s="57">
        <f>PPNE5!J243</f>
        <v>8000</v>
      </c>
      <c r="O243" s="62">
        <f t="shared" si="102"/>
        <v>6.2295260052192226E-3</v>
      </c>
    </row>
    <row r="244" spans="1:15" ht="12.75" x14ac:dyDescent="0.2">
      <c r="A244" s="53">
        <v>2</v>
      </c>
      <c r="B244" s="48">
        <v>3</v>
      </c>
      <c r="C244" s="48">
        <v>2</v>
      </c>
      <c r="D244" s="48">
        <v>3</v>
      </c>
      <c r="E244" s="48" t="s">
        <v>300</v>
      </c>
      <c r="F244" s="45" t="s">
        <v>185</v>
      </c>
      <c r="G244" s="46">
        <f>PPNE5!J244*0.122874</f>
        <v>982.99199999999996</v>
      </c>
      <c r="H244" s="46">
        <f>PPNE5!J244*0.116266</f>
        <v>930.12799999999993</v>
      </c>
      <c r="I244" s="46">
        <f>PPNE5!J244*0.340061</f>
        <v>2720.4879999999998</v>
      </c>
      <c r="J244" s="46">
        <f>PPNE5!J244*0.085616</f>
        <v>684.928</v>
      </c>
      <c r="K244" s="46">
        <f>PPNE5!J244*0.040932</f>
        <v>327.45600000000002</v>
      </c>
      <c r="L244" s="46"/>
      <c r="M244" s="46">
        <f>PPNE5!J244*0.294251</f>
        <v>2354.0079999999998</v>
      </c>
      <c r="N244" s="46">
        <f>PPNE5!J244</f>
        <v>8000</v>
      </c>
      <c r="O244" s="46">
        <f t="shared" ref="O244" si="120">IFERROR(N244/$N$18*100,"0.00")</f>
        <v>6.9730824582829587E-4</v>
      </c>
    </row>
    <row r="245" spans="1:15" ht="12.75" x14ac:dyDescent="0.2">
      <c r="A245" s="55">
        <v>2</v>
      </c>
      <c r="B245" s="56">
        <v>3</v>
      </c>
      <c r="C245" s="56">
        <v>2</v>
      </c>
      <c r="D245" s="56">
        <v>4</v>
      </c>
      <c r="E245" s="56"/>
      <c r="F245" s="52" t="s">
        <v>31</v>
      </c>
      <c r="G245" s="57">
        <f t="shared" ref="G245:M245" si="121">+G246</f>
        <v>0</v>
      </c>
      <c r="H245" s="57">
        <f t="shared" si="121"/>
        <v>0</v>
      </c>
      <c r="I245" s="57">
        <f t="shared" si="121"/>
        <v>0</v>
      </c>
      <c r="J245" s="57">
        <f t="shared" si="121"/>
        <v>0</v>
      </c>
      <c r="K245" s="57">
        <f t="shared" si="121"/>
        <v>0</v>
      </c>
      <c r="L245" s="57">
        <f t="shared" si="121"/>
        <v>0</v>
      </c>
      <c r="M245" s="57">
        <f t="shared" si="121"/>
        <v>0</v>
      </c>
      <c r="N245" s="46">
        <f>PPNE5!J245</f>
        <v>0</v>
      </c>
      <c r="O245" s="70">
        <f>IFERROR(N245/$N$18*100,"0.00")</f>
        <v>0</v>
      </c>
    </row>
    <row r="246" spans="1:15" ht="12.75" x14ac:dyDescent="0.2">
      <c r="A246" s="53">
        <v>2</v>
      </c>
      <c r="B246" s="48">
        <v>3</v>
      </c>
      <c r="C246" s="48">
        <v>2</v>
      </c>
      <c r="D246" s="48">
        <v>4</v>
      </c>
      <c r="E246" s="48" t="s">
        <v>300</v>
      </c>
      <c r="F246" s="45" t="s">
        <v>31</v>
      </c>
      <c r="G246" s="46">
        <f>PPNE5!J246*0.122874</f>
        <v>0</v>
      </c>
      <c r="H246" s="46">
        <f>PPNE5!J246*0.116266</f>
        <v>0</v>
      </c>
      <c r="I246" s="46">
        <f>PPNE5!J246*0.340061</f>
        <v>0</v>
      </c>
      <c r="J246" s="46">
        <f>PPNE5!J246*0.085616</f>
        <v>0</v>
      </c>
      <c r="K246" s="46">
        <f>PPNE5!J246*0.040932</f>
        <v>0</v>
      </c>
      <c r="L246" s="46"/>
      <c r="M246" s="46">
        <f>PPNE5!J246*0.294251</f>
        <v>0</v>
      </c>
      <c r="N246" s="46">
        <f>PPNE5!J246</f>
        <v>0</v>
      </c>
      <c r="O246" s="46">
        <f t="shared" si="102"/>
        <v>0</v>
      </c>
    </row>
    <row r="247" spans="1:15" ht="12.75" x14ac:dyDescent="0.2">
      <c r="A247" s="77">
        <v>2</v>
      </c>
      <c r="B247" s="75">
        <v>3</v>
      </c>
      <c r="C247" s="75">
        <v>3</v>
      </c>
      <c r="D247" s="75"/>
      <c r="E247" s="75"/>
      <c r="F247" s="78" t="s">
        <v>374</v>
      </c>
      <c r="G247" s="299">
        <f t="shared" ref="G247:M247" si="122">+G248+G250+G252+G254+G256+G258</f>
        <v>1612246.219116</v>
      </c>
      <c r="H247" s="299">
        <f t="shared" si="122"/>
        <v>1525541.7656439997</v>
      </c>
      <c r="I247" s="299">
        <f t="shared" si="122"/>
        <v>4461985.9491740009</v>
      </c>
      <c r="J247" s="299">
        <f t="shared" si="122"/>
        <v>1123379.0085440001</v>
      </c>
      <c r="K247" s="299">
        <f t="shared" si="122"/>
        <v>537074.25688800006</v>
      </c>
      <c r="L247" s="299">
        <f t="shared" si="122"/>
        <v>0</v>
      </c>
      <c r="M247" s="299">
        <f t="shared" si="122"/>
        <v>3860906.800634</v>
      </c>
      <c r="N247" s="299">
        <f>PPNE5!J247</f>
        <v>13121134</v>
      </c>
      <c r="O247" s="76">
        <f>IFERROR(N247/$N$18*100,"0.00")</f>
        <v>1.1436843666022514</v>
      </c>
    </row>
    <row r="248" spans="1:15" ht="12.75" x14ac:dyDescent="0.2">
      <c r="A248" s="55">
        <v>2</v>
      </c>
      <c r="B248" s="56">
        <v>3</v>
      </c>
      <c r="C248" s="56">
        <v>3</v>
      </c>
      <c r="D248" s="56">
        <v>1</v>
      </c>
      <c r="E248" s="56"/>
      <c r="F248" s="52" t="s">
        <v>186</v>
      </c>
      <c r="G248" s="57">
        <f t="shared" ref="G248:M248" si="123">G249</f>
        <v>946505.05719600001</v>
      </c>
      <c r="H248" s="57">
        <f t="shared" si="123"/>
        <v>895603.27636399993</v>
      </c>
      <c r="I248" s="57">
        <f t="shared" si="123"/>
        <v>2619508.2462940002</v>
      </c>
      <c r="J248" s="57">
        <f t="shared" si="123"/>
        <v>659504.671264</v>
      </c>
      <c r="K248" s="57">
        <f t="shared" si="123"/>
        <v>315301.40632800001</v>
      </c>
      <c r="L248" s="57">
        <f t="shared" si="123"/>
        <v>0</v>
      </c>
      <c r="M248" s="57">
        <f t="shared" si="123"/>
        <v>2266631.3425539997</v>
      </c>
      <c r="N248" s="46">
        <f>PPNE5!J248</f>
        <v>7703054</v>
      </c>
      <c r="O248" s="70">
        <f>IFERROR(N248/$N$18*100,"0.00")</f>
        <v>0.67142538403257979</v>
      </c>
    </row>
    <row r="249" spans="1:15" ht="12.75" x14ac:dyDescent="0.2">
      <c r="A249" s="53">
        <v>2</v>
      </c>
      <c r="B249" s="48">
        <v>3</v>
      </c>
      <c r="C249" s="48">
        <v>3</v>
      </c>
      <c r="D249" s="48">
        <v>1</v>
      </c>
      <c r="E249" s="48" t="s">
        <v>300</v>
      </c>
      <c r="F249" s="45" t="s">
        <v>186</v>
      </c>
      <c r="G249" s="46">
        <f>PPNE5!J249*0.122874</f>
        <v>946505.05719600001</v>
      </c>
      <c r="H249" s="46">
        <f>PPNE5!J249*0.116266</f>
        <v>895603.27636399993</v>
      </c>
      <c r="I249" s="46">
        <f>PPNE5!J249*0.340061</f>
        <v>2619508.2462940002</v>
      </c>
      <c r="J249" s="46">
        <f>PPNE5!J249*0.085616</f>
        <v>659504.671264</v>
      </c>
      <c r="K249" s="46">
        <f>PPNE5!J249*0.040932</f>
        <v>315301.40632800001</v>
      </c>
      <c r="L249" s="46"/>
      <c r="M249" s="46">
        <f>PPNE5!J249*0.294251</f>
        <v>2266631.3425539997</v>
      </c>
      <c r="N249" s="46">
        <f>PPNE5!J249</f>
        <v>7703054</v>
      </c>
      <c r="O249" s="46">
        <f t="shared" ref="O249" si="124">IFERROR(N249/$N$18*100,"0.00")</f>
        <v>0.67142538403257979</v>
      </c>
    </row>
    <row r="250" spans="1:15" ht="12.75" x14ac:dyDescent="0.2">
      <c r="A250" s="55">
        <v>2</v>
      </c>
      <c r="B250" s="56">
        <v>3</v>
      </c>
      <c r="C250" s="56">
        <v>3</v>
      </c>
      <c r="D250" s="56">
        <v>2</v>
      </c>
      <c r="E250" s="56"/>
      <c r="F250" s="52" t="s">
        <v>187</v>
      </c>
      <c r="G250" s="57">
        <f t="shared" ref="G250:M250" si="125">+G251</f>
        <v>617083.05791999993</v>
      </c>
      <c r="H250" s="57">
        <f t="shared" si="125"/>
        <v>583897.15327999997</v>
      </c>
      <c r="I250" s="57">
        <f t="shared" si="125"/>
        <v>1707813.54688</v>
      </c>
      <c r="J250" s="57">
        <f t="shared" si="125"/>
        <v>429970.40127999999</v>
      </c>
      <c r="K250" s="57">
        <f t="shared" si="125"/>
        <v>205563.77856000001</v>
      </c>
      <c r="L250" s="57">
        <f t="shared" si="125"/>
        <v>0</v>
      </c>
      <c r="M250" s="57">
        <f t="shared" si="125"/>
        <v>1477752.0620799998</v>
      </c>
      <c r="N250" s="57">
        <f>PPNE5!J250</f>
        <v>5022080</v>
      </c>
      <c r="O250" s="70">
        <f>IFERROR(N250/$N$18*100,"0.00")</f>
        <v>0.437742224401171</v>
      </c>
    </row>
    <row r="251" spans="1:15" ht="12.75" x14ac:dyDescent="0.2">
      <c r="A251" s="53">
        <v>2</v>
      </c>
      <c r="B251" s="48">
        <v>3</v>
      </c>
      <c r="C251" s="48">
        <v>3</v>
      </c>
      <c r="D251" s="48">
        <v>2</v>
      </c>
      <c r="E251" s="48" t="s">
        <v>300</v>
      </c>
      <c r="F251" s="45" t="s">
        <v>187</v>
      </c>
      <c r="G251" s="46">
        <f>PPNE5!J251*0.122874</f>
        <v>617083.05791999993</v>
      </c>
      <c r="H251" s="46">
        <f>PPNE5!J251*0.116266</f>
        <v>583897.15327999997</v>
      </c>
      <c r="I251" s="46">
        <f>PPNE5!J251*0.340061</f>
        <v>1707813.54688</v>
      </c>
      <c r="J251" s="46">
        <f>PPNE5!J251*0.085616</f>
        <v>429970.40127999999</v>
      </c>
      <c r="K251" s="46">
        <f>PPNE5!J251*0.040932</f>
        <v>205563.77856000001</v>
      </c>
      <c r="L251" s="46"/>
      <c r="M251" s="46">
        <f>PPNE5!J251*0.294251</f>
        <v>1477752.0620799998</v>
      </c>
      <c r="N251" s="46">
        <f>PPNE5!J251</f>
        <v>5022080</v>
      </c>
      <c r="O251" s="46">
        <f t="shared" ref="O251" si="126">IFERROR(N251/$N$18*100,"0.00")</f>
        <v>0.437742224401171</v>
      </c>
    </row>
    <row r="252" spans="1:15" ht="12.75" x14ac:dyDescent="0.2">
      <c r="A252" s="55">
        <v>2</v>
      </c>
      <c r="B252" s="56">
        <v>3</v>
      </c>
      <c r="C252" s="56">
        <v>3</v>
      </c>
      <c r="D252" s="56">
        <v>3</v>
      </c>
      <c r="E252" s="56"/>
      <c r="F252" s="52" t="s">
        <v>188</v>
      </c>
      <c r="G252" s="57">
        <f t="shared" ref="G252:M252" si="127">+G253</f>
        <v>48658.103999999999</v>
      </c>
      <c r="H252" s="57">
        <f t="shared" si="127"/>
        <v>46041.335999999996</v>
      </c>
      <c r="I252" s="57">
        <f t="shared" si="127"/>
        <v>134664.15599999999</v>
      </c>
      <c r="J252" s="57">
        <f t="shared" si="127"/>
        <v>33903.936000000002</v>
      </c>
      <c r="K252" s="57">
        <f t="shared" si="127"/>
        <v>16209.072000000002</v>
      </c>
      <c r="L252" s="57">
        <f t="shared" si="127"/>
        <v>0</v>
      </c>
      <c r="M252" s="57">
        <f t="shared" si="127"/>
        <v>116523.39599999999</v>
      </c>
      <c r="N252" s="57">
        <f>PPNE5!J252</f>
        <v>396000</v>
      </c>
      <c r="O252" s="70">
        <f>IFERROR(N252/$N$18*100,"0.00")</f>
        <v>3.4516758168500646E-2</v>
      </c>
    </row>
    <row r="253" spans="1:15" ht="12.75" x14ac:dyDescent="0.2">
      <c r="A253" s="53">
        <v>2</v>
      </c>
      <c r="B253" s="48">
        <v>3</v>
      </c>
      <c r="C253" s="48">
        <v>3</v>
      </c>
      <c r="D253" s="48">
        <v>3</v>
      </c>
      <c r="E253" s="48" t="s">
        <v>300</v>
      </c>
      <c r="F253" s="45" t="s">
        <v>188</v>
      </c>
      <c r="G253" s="46">
        <f>PPNE5!J253*0.122874</f>
        <v>48658.103999999999</v>
      </c>
      <c r="H253" s="46">
        <f>PPNE5!J253*0.116266</f>
        <v>46041.335999999996</v>
      </c>
      <c r="I253" s="46">
        <f>PPNE5!J253*0.340061</f>
        <v>134664.15599999999</v>
      </c>
      <c r="J253" s="46">
        <f>PPNE5!J253*0.085616</f>
        <v>33903.936000000002</v>
      </c>
      <c r="K253" s="46">
        <f>PPNE5!J253*0.040932</f>
        <v>16209.072000000002</v>
      </c>
      <c r="L253" s="46"/>
      <c r="M253" s="46">
        <f>PPNE5!J253*0.294251</f>
        <v>116523.39599999999</v>
      </c>
      <c r="N253" s="46">
        <f>PPNE5!J253</f>
        <v>396000</v>
      </c>
      <c r="O253" s="46">
        <f t="shared" ref="O253" si="128">IFERROR(N253/$N$18*100,"0.00")</f>
        <v>3.4516758168500646E-2</v>
      </c>
    </row>
    <row r="254" spans="1:15" ht="12.75" x14ac:dyDescent="0.2">
      <c r="A254" s="55">
        <v>2</v>
      </c>
      <c r="B254" s="56">
        <v>3</v>
      </c>
      <c r="C254" s="56">
        <v>3</v>
      </c>
      <c r="D254" s="56">
        <v>4</v>
      </c>
      <c r="E254" s="56"/>
      <c r="F254" s="52" t="s">
        <v>189</v>
      </c>
      <c r="G254" s="57">
        <f t="shared" ref="G254:M254" si="129">+G255</f>
        <v>0</v>
      </c>
      <c r="H254" s="57">
        <f t="shared" si="129"/>
        <v>0</v>
      </c>
      <c r="I254" s="57">
        <f t="shared" si="129"/>
        <v>0</v>
      </c>
      <c r="J254" s="57">
        <f t="shared" si="129"/>
        <v>0</v>
      </c>
      <c r="K254" s="57">
        <f t="shared" si="129"/>
        <v>0</v>
      </c>
      <c r="L254" s="57">
        <f t="shared" si="129"/>
        <v>0</v>
      </c>
      <c r="M254" s="57">
        <f t="shared" si="129"/>
        <v>0</v>
      </c>
      <c r="N254" s="46">
        <f>PPNE5!J254</f>
        <v>0</v>
      </c>
      <c r="O254" s="70">
        <f>IFERROR(N254/$N$18*100,"0.00")</f>
        <v>0</v>
      </c>
    </row>
    <row r="255" spans="1:15" ht="12.75" x14ac:dyDescent="0.2">
      <c r="A255" s="53">
        <v>2</v>
      </c>
      <c r="B255" s="48">
        <v>3</v>
      </c>
      <c r="C255" s="48">
        <v>3</v>
      </c>
      <c r="D255" s="48">
        <v>4</v>
      </c>
      <c r="E255" s="48" t="s">
        <v>300</v>
      </c>
      <c r="F255" s="45" t="s">
        <v>189</v>
      </c>
      <c r="G255" s="46">
        <f>PPNE5!J255*0.122874</f>
        <v>0</v>
      </c>
      <c r="H255" s="46">
        <f>PPNE5!J255*0.116266</f>
        <v>0</v>
      </c>
      <c r="I255" s="46">
        <f>PPNE5!J255*0.340061</f>
        <v>0</v>
      </c>
      <c r="J255" s="46">
        <f>PPNE5!J255*0.085616</f>
        <v>0</v>
      </c>
      <c r="K255" s="46">
        <f>PPNE5!J255*0.040932</f>
        <v>0</v>
      </c>
      <c r="L255" s="46"/>
      <c r="M255" s="46">
        <f>PPNE5!J255*0.294251</f>
        <v>0</v>
      </c>
      <c r="N255" s="46">
        <f>PPNE5!J255</f>
        <v>0</v>
      </c>
      <c r="O255" s="46">
        <f t="shared" si="102"/>
        <v>0</v>
      </c>
    </row>
    <row r="256" spans="1:15" ht="12.75" x14ac:dyDescent="0.2">
      <c r="A256" s="55">
        <v>2</v>
      </c>
      <c r="B256" s="56">
        <v>3</v>
      </c>
      <c r="C256" s="56">
        <v>3</v>
      </c>
      <c r="D256" s="56">
        <v>5</v>
      </c>
      <c r="E256" s="56"/>
      <c r="F256" s="52" t="s">
        <v>190</v>
      </c>
      <c r="G256" s="57">
        <f t="shared" ref="G256:M256" si="130">+G257</f>
        <v>0</v>
      </c>
      <c r="H256" s="57">
        <f t="shared" si="130"/>
        <v>0</v>
      </c>
      <c r="I256" s="57">
        <f t="shared" si="130"/>
        <v>0</v>
      </c>
      <c r="J256" s="57">
        <f t="shared" si="130"/>
        <v>0</v>
      </c>
      <c r="K256" s="57">
        <f t="shared" si="130"/>
        <v>0</v>
      </c>
      <c r="L256" s="57">
        <f t="shared" si="130"/>
        <v>0</v>
      </c>
      <c r="M256" s="57">
        <f t="shared" si="130"/>
        <v>0</v>
      </c>
      <c r="N256" s="46">
        <f>PPNE5!J256</f>
        <v>0</v>
      </c>
      <c r="O256" s="62">
        <f t="shared" si="102"/>
        <v>0</v>
      </c>
    </row>
    <row r="257" spans="1:15" ht="12.75" x14ac:dyDescent="0.2">
      <c r="A257" s="53">
        <v>2</v>
      </c>
      <c r="B257" s="48">
        <v>3</v>
      </c>
      <c r="C257" s="48">
        <v>3</v>
      </c>
      <c r="D257" s="48">
        <v>5</v>
      </c>
      <c r="E257" s="48" t="s">
        <v>300</v>
      </c>
      <c r="F257" s="45" t="s">
        <v>190</v>
      </c>
      <c r="G257" s="46">
        <f>PPNE5!J257*0.122874</f>
        <v>0</v>
      </c>
      <c r="H257" s="46">
        <f>PPNE5!J257*0.116266</f>
        <v>0</v>
      </c>
      <c r="I257" s="46">
        <f>PPNE5!J257*0.340061</f>
        <v>0</v>
      </c>
      <c r="J257" s="46">
        <f>PPNE5!J257*0.085616</f>
        <v>0</v>
      </c>
      <c r="K257" s="46">
        <f>PPNE5!J257*0.040932</f>
        <v>0</v>
      </c>
      <c r="L257" s="46"/>
      <c r="M257" s="46">
        <f>PPNE5!J257*0.294251</f>
        <v>0</v>
      </c>
      <c r="N257" s="46">
        <f>PPNE5!J257</f>
        <v>0</v>
      </c>
      <c r="O257" s="46">
        <f t="shared" si="102"/>
        <v>0</v>
      </c>
    </row>
    <row r="258" spans="1:15" ht="12.75" x14ac:dyDescent="0.2">
      <c r="A258" s="55">
        <v>2</v>
      </c>
      <c r="B258" s="56">
        <v>3</v>
      </c>
      <c r="C258" s="56">
        <v>3</v>
      </c>
      <c r="D258" s="56">
        <v>6</v>
      </c>
      <c r="E258" s="56"/>
      <c r="F258" s="52" t="s">
        <v>191</v>
      </c>
      <c r="G258" s="57">
        <f t="shared" ref="G258:M258" si="131">+G259</f>
        <v>0</v>
      </c>
      <c r="H258" s="57">
        <f t="shared" si="131"/>
        <v>0</v>
      </c>
      <c r="I258" s="57">
        <f t="shared" si="131"/>
        <v>0</v>
      </c>
      <c r="J258" s="57">
        <f t="shared" si="131"/>
        <v>0</v>
      </c>
      <c r="K258" s="57">
        <f t="shared" si="131"/>
        <v>0</v>
      </c>
      <c r="L258" s="57">
        <f t="shared" si="131"/>
        <v>0</v>
      </c>
      <c r="M258" s="57">
        <f t="shared" si="131"/>
        <v>0</v>
      </c>
      <c r="N258" s="46">
        <f>PPNE5!J258</f>
        <v>0</v>
      </c>
      <c r="O258" s="62">
        <f t="shared" si="102"/>
        <v>0</v>
      </c>
    </row>
    <row r="259" spans="1:15" ht="12.75" x14ac:dyDescent="0.2">
      <c r="A259" s="53">
        <v>2</v>
      </c>
      <c r="B259" s="48">
        <v>3</v>
      </c>
      <c r="C259" s="48">
        <v>3</v>
      </c>
      <c r="D259" s="48">
        <v>6</v>
      </c>
      <c r="E259" s="48" t="s">
        <v>300</v>
      </c>
      <c r="F259" s="45" t="s">
        <v>191</v>
      </c>
      <c r="G259" s="46">
        <f>PPNE5!J259*0.122874</f>
        <v>0</v>
      </c>
      <c r="H259" s="46">
        <f>PPNE5!J259*0.116266</f>
        <v>0</v>
      </c>
      <c r="I259" s="46">
        <f>PPNE5!J259*0.340061</f>
        <v>0</v>
      </c>
      <c r="J259" s="46">
        <f>PPNE5!J259*0.085616</f>
        <v>0</v>
      </c>
      <c r="K259" s="46">
        <f>PPNE5!J259*0.040932</f>
        <v>0</v>
      </c>
      <c r="L259" s="46"/>
      <c r="M259" s="46">
        <f>PPNE5!J259*0.294251</f>
        <v>0</v>
      </c>
      <c r="N259" s="46">
        <f>PPNE5!J259</f>
        <v>0</v>
      </c>
      <c r="O259" s="46">
        <f t="shared" si="102"/>
        <v>0</v>
      </c>
    </row>
    <row r="260" spans="1:15" ht="12.75" x14ac:dyDescent="0.2">
      <c r="A260" s="77">
        <v>2</v>
      </c>
      <c r="B260" s="75">
        <v>3</v>
      </c>
      <c r="C260" s="75">
        <v>4</v>
      </c>
      <c r="D260" s="75"/>
      <c r="E260" s="75"/>
      <c r="F260" s="78" t="s">
        <v>375</v>
      </c>
      <c r="G260" s="299">
        <f t="shared" ref="G260:M260" si="132">+G261+G263</f>
        <v>11914482.790000001</v>
      </c>
      <c r="H260" s="299">
        <f t="shared" si="132"/>
        <v>25531034.550000001</v>
      </c>
      <c r="I260" s="299">
        <f t="shared" si="132"/>
        <v>93613793.350000009</v>
      </c>
      <c r="J260" s="299">
        <f t="shared" si="132"/>
        <v>34041379.399999999</v>
      </c>
      <c r="K260" s="299">
        <f t="shared" si="132"/>
        <v>5106206.91</v>
      </c>
      <c r="L260" s="299">
        <f t="shared" si="132"/>
        <v>0</v>
      </c>
      <c r="M260" s="299">
        <f t="shared" si="132"/>
        <v>0</v>
      </c>
      <c r="N260" s="299">
        <f>PPNE5!J260</f>
        <v>170206897</v>
      </c>
      <c r="O260" s="76">
        <f>IFERROR(N260/$N$18*100,"0.00")</f>
        <v>14.83583409686843</v>
      </c>
    </row>
    <row r="261" spans="1:15" ht="12.75" x14ac:dyDescent="0.2">
      <c r="A261" s="55">
        <v>2</v>
      </c>
      <c r="B261" s="56">
        <v>3</v>
      </c>
      <c r="C261" s="56">
        <v>4</v>
      </c>
      <c r="D261" s="56">
        <v>1</v>
      </c>
      <c r="E261" s="56"/>
      <c r="F261" s="52" t="s">
        <v>192</v>
      </c>
      <c r="G261" s="57">
        <f t="shared" ref="G261:M261" si="133">+G262</f>
        <v>11914482.790000001</v>
      </c>
      <c r="H261" s="57">
        <f t="shared" si="133"/>
        <v>25531034.550000001</v>
      </c>
      <c r="I261" s="57">
        <f t="shared" si="133"/>
        <v>93613793.350000009</v>
      </c>
      <c r="J261" s="57">
        <f t="shared" si="133"/>
        <v>34041379.399999999</v>
      </c>
      <c r="K261" s="57">
        <f t="shared" si="133"/>
        <v>5106206.91</v>
      </c>
      <c r="L261" s="57">
        <f t="shared" si="133"/>
        <v>0</v>
      </c>
      <c r="M261" s="57">
        <f t="shared" si="133"/>
        <v>0</v>
      </c>
      <c r="N261" s="46">
        <f>PPNE5!J261</f>
        <v>170206897</v>
      </c>
      <c r="O261" s="70">
        <f>IFERROR(N261/$N$18*100,"0.00")</f>
        <v>14.83583409686843</v>
      </c>
    </row>
    <row r="262" spans="1:15" ht="12.75" x14ac:dyDescent="0.2">
      <c r="A262" s="53">
        <v>2</v>
      </c>
      <c r="B262" s="48">
        <v>3</v>
      </c>
      <c r="C262" s="48">
        <v>4</v>
      </c>
      <c r="D262" s="48">
        <v>1</v>
      </c>
      <c r="E262" s="48" t="s">
        <v>300</v>
      </c>
      <c r="F262" s="45" t="s">
        <v>192</v>
      </c>
      <c r="G262" s="46">
        <f>PPNE5!J262*0.07</f>
        <v>11914482.790000001</v>
      </c>
      <c r="H262" s="46">
        <f>PPNE5!J262*0.15</f>
        <v>25531034.550000001</v>
      </c>
      <c r="I262" s="46">
        <f>PPNE5!J262*0.55</f>
        <v>93613793.350000009</v>
      </c>
      <c r="J262" s="46">
        <f>PPNE5!J262*0.2</f>
        <v>34041379.399999999</v>
      </c>
      <c r="K262" s="46">
        <f>PPNE5!J262*0.03</f>
        <v>5106206.91</v>
      </c>
      <c r="L262" s="46"/>
      <c r="M262" s="46">
        <v>0</v>
      </c>
      <c r="N262" s="46">
        <f>PPNE5!J262</f>
        <v>170206897</v>
      </c>
      <c r="O262" s="46">
        <f t="shared" ref="O262" si="134">IFERROR(N262/$N$18*100,"0.00")</f>
        <v>14.83583409686843</v>
      </c>
    </row>
    <row r="263" spans="1:15" ht="12.75" x14ac:dyDescent="0.2">
      <c r="A263" s="58">
        <v>2</v>
      </c>
      <c r="B263" s="56">
        <v>3</v>
      </c>
      <c r="C263" s="56">
        <v>4</v>
      </c>
      <c r="D263" s="56">
        <v>2</v>
      </c>
      <c r="E263" s="56"/>
      <c r="F263" s="52" t="s">
        <v>193</v>
      </c>
      <c r="G263" s="57">
        <f t="shared" ref="G263:M263" si="135">+G264</f>
        <v>0</v>
      </c>
      <c r="H263" s="57">
        <f t="shared" si="135"/>
        <v>0</v>
      </c>
      <c r="I263" s="57">
        <f t="shared" si="135"/>
        <v>0</v>
      </c>
      <c r="J263" s="57">
        <f t="shared" si="135"/>
        <v>0</v>
      </c>
      <c r="K263" s="57">
        <f t="shared" si="135"/>
        <v>0</v>
      </c>
      <c r="L263" s="57">
        <f t="shared" si="135"/>
        <v>0</v>
      </c>
      <c r="M263" s="57">
        <f t="shared" si="135"/>
        <v>0</v>
      </c>
      <c r="N263" s="46">
        <f>PPNE5!J263</f>
        <v>0</v>
      </c>
      <c r="O263" s="62">
        <f t="shared" si="102"/>
        <v>0</v>
      </c>
    </row>
    <row r="264" spans="1:15" ht="12.75" x14ac:dyDescent="0.2">
      <c r="A264" s="63">
        <v>2</v>
      </c>
      <c r="B264" s="64">
        <v>3</v>
      </c>
      <c r="C264" s="64">
        <v>4</v>
      </c>
      <c r="D264" s="64">
        <v>2</v>
      </c>
      <c r="E264" s="48" t="s">
        <v>300</v>
      </c>
      <c r="F264" s="45" t="s">
        <v>193</v>
      </c>
      <c r="G264" s="46">
        <f>PPNE5!J264*0.122874</f>
        <v>0</v>
      </c>
      <c r="H264" s="46">
        <f>PPNE5!J264*0.116266</f>
        <v>0</v>
      </c>
      <c r="I264" s="46">
        <f>PPNE5!J264*0.340061</f>
        <v>0</v>
      </c>
      <c r="J264" s="46">
        <f>PPNE5!J264*0.085616</f>
        <v>0</v>
      </c>
      <c r="K264" s="46">
        <f>PPNE5!J264*0.040932</f>
        <v>0</v>
      </c>
      <c r="L264" s="46"/>
      <c r="M264" s="46">
        <f>PPNE5!J264*0.294251</f>
        <v>0</v>
      </c>
      <c r="N264" s="46">
        <f>PPNE5!J264</f>
        <v>0</v>
      </c>
      <c r="O264" s="46">
        <f t="shared" si="102"/>
        <v>0</v>
      </c>
    </row>
    <row r="265" spans="1:15" ht="12.75" x14ac:dyDescent="0.2">
      <c r="A265" s="77">
        <v>2</v>
      </c>
      <c r="B265" s="75">
        <v>3</v>
      </c>
      <c r="C265" s="75">
        <v>5</v>
      </c>
      <c r="D265" s="75"/>
      <c r="E265" s="75"/>
      <c r="F265" s="78" t="s">
        <v>198</v>
      </c>
      <c r="G265" s="299">
        <f t="shared" ref="G265:M265" si="136">+G266+G268+G270+G272+G274</f>
        <v>54923.695007999995</v>
      </c>
      <c r="H265" s="299">
        <f t="shared" si="136"/>
        <v>51969.971871999995</v>
      </c>
      <c r="I265" s="299">
        <f t="shared" si="136"/>
        <v>152004.546512</v>
      </c>
      <c r="J265" s="299">
        <f t="shared" si="136"/>
        <v>38269.667071999997</v>
      </c>
      <c r="K265" s="299">
        <f t="shared" si="136"/>
        <v>18296.276544</v>
      </c>
      <c r="L265" s="299">
        <f t="shared" si="136"/>
        <v>0</v>
      </c>
      <c r="M265" s="299">
        <f t="shared" si="136"/>
        <v>131527.84299199999</v>
      </c>
      <c r="N265" s="299">
        <f>PPNE5!J265</f>
        <v>446992</v>
      </c>
      <c r="O265" s="76">
        <f>IFERROR(N265/$N$18*100,"0.00")</f>
        <v>3.8961400927410204E-2</v>
      </c>
    </row>
    <row r="266" spans="1:15" ht="12.75" x14ac:dyDescent="0.2">
      <c r="A266" s="55">
        <v>2</v>
      </c>
      <c r="B266" s="56">
        <v>3</v>
      </c>
      <c r="C266" s="56">
        <v>5</v>
      </c>
      <c r="D266" s="56">
        <v>1</v>
      </c>
      <c r="E266" s="56"/>
      <c r="F266" s="52" t="s">
        <v>194</v>
      </c>
      <c r="G266" s="57">
        <f t="shared" ref="G266:M266" si="137">+G267</f>
        <v>0</v>
      </c>
      <c r="H266" s="57">
        <f t="shared" si="137"/>
        <v>0</v>
      </c>
      <c r="I266" s="57">
        <f t="shared" si="137"/>
        <v>0</v>
      </c>
      <c r="J266" s="57">
        <f t="shared" si="137"/>
        <v>0</v>
      </c>
      <c r="K266" s="57">
        <f t="shared" si="137"/>
        <v>0</v>
      </c>
      <c r="L266" s="57">
        <f t="shared" si="137"/>
        <v>0</v>
      </c>
      <c r="M266" s="57">
        <f t="shared" si="137"/>
        <v>0</v>
      </c>
      <c r="N266" s="46">
        <f>PPNE5!J266</f>
        <v>0</v>
      </c>
      <c r="O266" s="62">
        <f t="shared" si="102"/>
        <v>0</v>
      </c>
    </row>
    <row r="267" spans="1:15" ht="12.75" x14ac:dyDescent="0.2">
      <c r="A267" s="53">
        <v>2</v>
      </c>
      <c r="B267" s="48">
        <v>3</v>
      </c>
      <c r="C267" s="48">
        <v>5</v>
      </c>
      <c r="D267" s="48">
        <v>1</v>
      </c>
      <c r="E267" s="48" t="s">
        <v>300</v>
      </c>
      <c r="F267" s="45" t="s">
        <v>194</v>
      </c>
      <c r="G267" s="46">
        <f>PPNE5!J267*0.122874</f>
        <v>0</v>
      </c>
      <c r="H267" s="46">
        <f>PPNE5!J267*0.116266</f>
        <v>0</v>
      </c>
      <c r="I267" s="46">
        <f>PPNE5!J267*0.340061</f>
        <v>0</v>
      </c>
      <c r="J267" s="46">
        <f>PPNE5!J267*0.085616</f>
        <v>0</v>
      </c>
      <c r="K267" s="46">
        <f>PPNE5!J267*0.040932</f>
        <v>0</v>
      </c>
      <c r="L267" s="46"/>
      <c r="M267" s="46">
        <f>PPNE5!J267*0.294251</f>
        <v>0</v>
      </c>
      <c r="N267" s="46">
        <f>PPNE5!J267</f>
        <v>0</v>
      </c>
      <c r="O267" s="46">
        <f t="shared" si="102"/>
        <v>0</v>
      </c>
    </row>
    <row r="268" spans="1:15" ht="12.75" x14ac:dyDescent="0.2">
      <c r="A268" s="55">
        <v>2</v>
      </c>
      <c r="B268" s="56">
        <v>3</v>
      </c>
      <c r="C268" s="56">
        <v>5</v>
      </c>
      <c r="D268" s="56">
        <v>2</v>
      </c>
      <c r="E268" s="56"/>
      <c r="F268" s="52" t="s">
        <v>195</v>
      </c>
      <c r="G268" s="57">
        <f t="shared" ref="G268:M268" si="138">+G269</f>
        <v>0</v>
      </c>
      <c r="H268" s="57">
        <f t="shared" si="138"/>
        <v>0</v>
      </c>
      <c r="I268" s="57">
        <f t="shared" si="138"/>
        <v>0</v>
      </c>
      <c r="J268" s="57">
        <f t="shared" si="138"/>
        <v>0</v>
      </c>
      <c r="K268" s="57">
        <f t="shared" si="138"/>
        <v>0</v>
      </c>
      <c r="L268" s="57">
        <f t="shared" si="138"/>
        <v>0</v>
      </c>
      <c r="M268" s="57">
        <f t="shared" si="138"/>
        <v>0</v>
      </c>
      <c r="N268" s="46">
        <f>PPNE5!J268</f>
        <v>0</v>
      </c>
      <c r="O268" s="62">
        <f t="shared" si="102"/>
        <v>0</v>
      </c>
    </row>
    <row r="269" spans="1:15" ht="12.75" x14ac:dyDescent="0.2">
      <c r="A269" s="53">
        <v>2</v>
      </c>
      <c r="B269" s="48">
        <v>3</v>
      </c>
      <c r="C269" s="48">
        <v>5</v>
      </c>
      <c r="D269" s="48">
        <v>2</v>
      </c>
      <c r="E269" s="48" t="s">
        <v>300</v>
      </c>
      <c r="F269" s="45" t="s">
        <v>195</v>
      </c>
      <c r="G269" s="46">
        <f>PPNE5!J269*0.122874</f>
        <v>0</v>
      </c>
      <c r="H269" s="46">
        <f>PPNE5!J269*0.116266</f>
        <v>0</v>
      </c>
      <c r="I269" s="46">
        <f>PPNE5!J269*0.340061</f>
        <v>0</v>
      </c>
      <c r="J269" s="46">
        <f>PPNE5!J269*0.085616</f>
        <v>0</v>
      </c>
      <c r="K269" s="46">
        <f>PPNE5!J269*0.040932</f>
        <v>0</v>
      </c>
      <c r="L269" s="46"/>
      <c r="M269" s="46">
        <f>PPNE5!J269*0.294251</f>
        <v>0</v>
      </c>
      <c r="N269" s="46">
        <f>PPNE5!J269</f>
        <v>0</v>
      </c>
      <c r="O269" s="46">
        <f t="shared" si="102"/>
        <v>0</v>
      </c>
    </row>
    <row r="270" spans="1:15" ht="12.75" x14ac:dyDescent="0.2">
      <c r="A270" s="55">
        <v>2</v>
      </c>
      <c r="B270" s="56">
        <v>3</v>
      </c>
      <c r="C270" s="56">
        <v>5</v>
      </c>
      <c r="D270" s="56">
        <v>3</v>
      </c>
      <c r="E270" s="56"/>
      <c r="F270" s="52" t="s">
        <v>196</v>
      </c>
      <c r="G270" s="57">
        <f t="shared" ref="G270:M270" si="139">+G271</f>
        <v>0</v>
      </c>
      <c r="H270" s="57">
        <f t="shared" si="139"/>
        <v>0</v>
      </c>
      <c r="I270" s="57">
        <f t="shared" si="139"/>
        <v>0</v>
      </c>
      <c r="J270" s="57">
        <f t="shared" si="139"/>
        <v>0</v>
      </c>
      <c r="K270" s="57">
        <f t="shared" si="139"/>
        <v>0</v>
      </c>
      <c r="L270" s="57">
        <f t="shared" si="139"/>
        <v>0</v>
      </c>
      <c r="M270" s="57">
        <f t="shared" si="139"/>
        <v>0</v>
      </c>
      <c r="N270" s="46">
        <f>PPNE5!J270</f>
        <v>0</v>
      </c>
      <c r="O270" s="62">
        <f t="shared" si="102"/>
        <v>0</v>
      </c>
    </row>
    <row r="271" spans="1:15" ht="12.75" x14ac:dyDescent="0.2">
      <c r="A271" s="53">
        <v>2</v>
      </c>
      <c r="B271" s="48">
        <v>3</v>
      </c>
      <c r="C271" s="48">
        <v>5</v>
      </c>
      <c r="D271" s="48">
        <v>3</v>
      </c>
      <c r="E271" s="48" t="s">
        <v>300</v>
      </c>
      <c r="F271" s="45" t="s">
        <v>196</v>
      </c>
      <c r="G271" s="46">
        <f>PPNE5!J271*0.122874</f>
        <v>0</v>
      </c>
      <c r="H271" s="46">
        <f>PPNE5!J271*0.116266</f>
        <v>0</v>
      </c>
      <c r="I271" s="46">
        <f>PPNE5!J271*0.340061</f>
        <v>0</v>
      </c>
      <c r="J271" s="46">
        <f>PPNE5!J271*0.085616</f>
        <v>0</v>
      </c>
      <c r="K271" s="46">
        <f>PPNE5!J271*0.040932</f>
        <v>0</v>
      </c>
      <c r="L271" s="46"/>
      <c r="M271" s="46">
        <f>PPNE5!J271*0.294251</f>
        <v>0</v>
      </c>
      <c r="N271" s="46">
        <f>PPNE5!J271</f>
        <v>0</v>
      </c>
      <c r="O271" s="46">
        <f t="shared" si="102"/>
        <v>0</v>
      </c>
    </row>
    <row r="272" spans="1:15" ht="12.75" x14ac:dyDescent="0.2">
      <c r="A272" s="55">
        <v>2</v>
      </c>
      <c r="B272" s="56">
        <v>3</v>
      </c>
      <c r="C272" s="56">
        <v>5</v>
      </c>
      <c r="D272" s="56">
        <v>4</v>
      </c>
      <c r="E272" s="56"/>
      <c r="F272" s="52" t="s">
        <v>197</v>
      </c>
      <c r="G272" s="57">
        <f t="shared" ref="G272:M272" si="140">+G273</f>
        <v>0</v>
      </c>
      <c r="H272" s="57">
        <f t="shared" si="140"/>
        <v>0</v>
      </c>
      <c r="I272" s="57">
        <f t="shared" si="140"/>
        <v>0</v>
      </c>
      <c r="J272" s="57">
        <f t="shared" si="140"/>
        <v>0</v>
      </c>
      <c r="K272" s="57">
        <f t="shared" si="140"/>
        <v>0</v>
      </c>
      <c r="L272" s="57">
        <f t="shared" si="140"/>
        <v>0</v>
      </c>
      <c r="M272" s="57">
        <f t="shared" si="140"/>
        <v>0</v>
      </c>
      <c r="N272" s="46">
        <f>PPNE5!J272</f>
        <v>0</v>
      </c>
      <c r="O272" s="62">
        <f t="shared" si="102"/>
        <v>0</v>
      </c>
    </row>
    <row r="273" spans="1:15" ht="12.75" x14ac:dyDescent="0.2">
      <c r="A273" s="53">
        <v>2</v>
      </c>
      <c r="B273" s="48">
        <v>3</v>
      </c>
      <c r="C273" s="48">
        <v>5</v>
      </c>
      <c r="D273" s="48">
        <v>4</v>
      </c>
      <c r="E273" s="48" t="s">
        <v>300</v>
      </c>
      <c r="F273" s="45" t="s">
        <v>197</v>
      </c>
      <c r="G273" s="46">
        <f>PPNE5!J273*0.122874</f>
        <v>0</v>
      </c>
      <c r="H273" s="46">
        <f>PPNE5!J273*0.116266</f>
        <v>0</v>
      </c>
      <c r="I273" s="46">
        <f>PPNE5!J273*0.340061</f>
        <v>0</v>
      </c>
      <c r="J273" s="46">
        <f>PPNE5!J273*0.085616</f>
        <v>0</v>
      </c>
      <c r="K273" s="46">
        <f>PPNE5!J273*0.040932</f>
        <v>0</v>
      </c>
      <c r="L273" s="46"/>
      <c r="M273" s="46">
        <f>PPNE5!J273*0.294251</f>
        <v>0</v>
      </c>
      <c r="N273" s="46">
        <f>PPNE5!J273</f>
        <v>0</v>
      </c>
      <c r="O273" s="46">
        <f t="shared" si="102"/>
        <v>0</v>
      </c>
    </row>
    <row r="274" spans="1:15" ht="12.75" x14ac:dyDescent="0.2">
      <c r="A274" s="55">
        <v>2</v>
      </c>
      <c r="B274" s="56">
        <v>3</v>
      </c>
      <c r="C274" s="56">
        <v>5</v>
      </c>
      <c r="D274" s="56">
        <v>5</v>
      </c>
      <c r="E274" s="56"/>
      <c r="F274" s="52" t="s">
        <v>376</v>
      </c>
      <c r="G274" s="57">
        <f t="shared" ref="G274:M274" si="141">+G275</f>
        <v>54923.695007999995</v>
      </c>
      <c r="H274" s="57">
        <f t="shared" si="141"/>
        <v>51969.971871999995</v>
      </c>
      <c r="I274" s="57">
        <f t="shared" si="141"/>
        <v>152004.546512</v>
      </c>
      <c r="J274" s="57">
        <f t="shared" si="141"/>
        <v>38269.667071999997</v>
      </c>
      <c r="K274" s="57">
        <f t="shared" si="141"/>
        <v>18296.276544</v>
      </c>
      <c r="L274" s="57">
        <f t="shared" si="141"/>
        <v>0</v>
      </c>
      <c r="M274" s="57">
        <f t="shared" si="141"/>
        <v>131527.84299199999</v>
      </c>
      <c r="N274" s="57">
        <f>PPNE5!J274</f>
        <v>446992</v>
      </c>
      <c r="O274" s="62">
        <f>IFERROR(N274/$N$18*100,"0.00")</f>
        <v>3.8961400927410204E-2</v>
      </c>
    </row>
    <row r="275" spans="1:15" ht="12.75" x14ac:dyDescent="0.2">
      <c r="A275" s="53">
        <v>2</v>
      </c>
      <c r="B275" s="48">
        <v>3</v>
      </c>
      <c r="C275" s="48">
        <v>5</v>
      </c>
      <c r="D275" s="48">
        <v>5</v>
      </c>
      <c r="E275" s="48" t="s">
        <v>300</v>
      </c>
      <c r="F275" s="45" t="s">
        <v>199</v>
      </c>
      <c r="G275" s="46">
        <f>PPNE5!J275*0.122874</f>
        <v>54923.695007999995</v>
      </c>
      <c r="H275" s="46">
        <f>PPNE5!J275*0.116266</f>
        <v>51969.971871999995</v>
      </c>
      <c r="I275" s="46">
        <f>PPNE5!J275*0.340061</f>
        <v>152004.546512</v>
      </c>
      <c r="J275" s="46">
        <f>PPNE5!J275*0.085616</f>
        <v>38269.667071999997</v>
      </c>
      <c r="K275" s="46">
        <f>PPNE5!J275*0.040932</f>
        <v>18296.276544</v>
      </c>
      <c r="L275" s="46"/>
      <c r="M275" s="46">
        <f>PPNE5!J275*0.294251</f>
        <v>131527.84299199999</v>
      </c>
      <c r="N275" s="46">
        <f>PPNE5!J275</f>
        <v>446992</v>
      </c>
      <c r="O275" s="46">
        <f t="shared" ref="O275" si="142">IFERROR(N275/$N$18*100,"0.00")</f>
        <v>3.8961400927410204E-2</v>
      </c>
    </row>
    <row r="276" spans="1:15" ht="12.75" x14ac:dyDescent="0.2">
      <c r="A276" s="77">
        <v>2</v>
      </c>
      <c r="B276" s="75">
        <v>3</v>
      </c>
      <c r="C276" s="75">
        <v>6</v>
      </c>
      <c r="D276" s="75"/>
      <c r="E276" s="75"/>
      <c r="F276" s="78" t="s">
        <v>200</v>
      </c>
      <c r="G276" s="299">
        <f t="shared" ref="G276:M276" si="143">+G277+G283+G287+G294+G302</f>
        <v>78607.781382000001</v>
      </c>
      <c r="H276" s="299">
        <f t="shared" si="143"/>
        <v>74380.359637999994</v>
      </c>
      <c r="I276" s="299">
        <f t="shared" si="143"/>
        <v>217551.64432299999</v>
      </c>
      <c r="J276" s="299">
        <f t="shared" si="143"/>
        <v>54772.236687999997</v>
      </c>
      <c r="K276" s="299">
        <f t="shared" si="143"/>
        <v>26185.960476</v>
      </c>
      <c r="L276" s="299">
        <f t="shared" si="143"/>
        <v>0</v>
      </c>
      <c r="M276" s="299">
        <f t="shared" si="143"/>
        <v>188245.01749300002</v>
      </c>
      <c r="N276" s="299">
        <f>PPNE5!J276</f>
        <v>639743</v>
      </c>
      <c r="O276" s="76">
        <f>IFERROR(N276/$N$18*100,"0.00")</f>
        <v>5.5762258638866441E-2</v>
      </c>
    </row>
    <row r="277" spans="1:15" ht="12.75" x14ac:dyDescent="0.2">
      <c r="A277" s="55">
        <v>2</v>
      </c>
      <c r="B277" s="56">
        <v>3</v>
      </c>
      <c r="C277" s="56">
        <v>6</v>
      </c>
      <c r="D277" s="56">
        <v>1</v>
      </c>
      <c r="E277" s="56"/>
      <c r="F277" s="52" t="s">
        <v>201</v>
      </c>
      <c r="G277" s="57">
        <f t="shared" ref="G277:M277" si="144">+G278+G279+G280+G281</f>
        <v>18114.085080000001</v>
      </c>
      <c r="H277" s="57">
        <f t="shared" si="144"/>
        <v>17139.933720000001</v>
      </c>
      <c r="I277" s="57">
        <f t="shared" si="144"/>
        <v>50131.79262</v>
      </c>
      <c r="J277" s="57">
        <f t="shared" si="144"/>
        <v>12621.510719999998</v>
      </c>
      <c r="K277" s="57">
        <f t="shared" si="144"/>
        <v>6034.1954400000004</v>
      </c>
      <c r="L277" s="57">
        <f t="shared" si="144"/>
        <v>0</v>
      </c>
      <c r="M277" s="57">
        <f t="shared" si="144"/>
        <v>43378.48242</v>
      </c>
      <c r="N277" s="46">
        <f>PPNE5!J277</f>
        <v>147420</v>
      </c>
      <c r="O277" s="62">
        <f>IFERROR(N277/$N$18*100,"0.00")</f>
        <v>1.2849647700000924E-2</v>
      </c>
    </row>
    <row r="278" spans="1:15" ht="12.75" x14ac:dyDescent="0.2">
      <c r="A278" s="53">
        <v>2</v>
      </c>
      <c r="B278" s="48">
        <v>3</v>
      </c>
      <c r="C278" s="48">
        <v>6</v>
      </c>
      <c r="D278" s="48">
        <v>1</v>
      </c>
      <c r="E278" s="48" t="s">
        <v>300</v>
      </c>
      <c r="F278" s="45" t="s">
        <v>202</v>
      </c>
      <c r="G278" s="46">
        <f>PPNE5!J278*0.122874</f>
        <v>10751.475</v>
      </c>
      <c r="H278" s="46">
        <f>PPNE5!J278*0.116266</f>
        <v>10173.275</v>
      </c>
      <c r="I278" s="46">
        <f>PPNE5!J278*0.340061</f>
        <v>29755.337500000001</v>
      </c>
      <c r="J278" s="46">
        <f>PPNE5!J278*0.085616</f>
        <v>7491.4</v>
      </c>
      <c r="K278" s="46">
        <f>PPNE5!J278*0.040932</f>
        <v>3581.55</v>
      </c>
      <c r="L278" s="46"/>
      <c r="M278" s="46">
        <f>PPNE5!J278*0.294251</f>
        <v>25746.962499999998</v>
      </c>
      <c r="N278" s="46">
        <f>PPNE5!J278</f>
        <v>87500</v>
      </c>
      <c r="O278" s="46">
        <f t="shared" ref="O278:O282" si="145">IFERROR(N278/$N$18*100,"0.00")</f>
        <v>7.6268089387469861E-3</v>
      </c>
    </row>
    <row r="279" spans="1:15" ht="12.75" x14ac:dyDescent="0.2">
      <c r="A279" s="53">
        <v>2</v>
      </c>
      <c r="B279" s="48">
        <v>3</v>
      </c>
      <c r="C279" s="48">
        <v>6</v>
      </c>
      <c r="D279" s="48">
        <v>1</v>
      </c>
      <c r="E279" s="48" t="s">
        <v>301</v>
      </c>
      <c r="F279" s="45" t="s">
        <v>203</v>
      </c>
      <c r="G279" s="46">
        <f>PPNE5!J279*0.122874</f>
        <v>0</v>
      </c>
      <c r="H279" s="46">
        <f>PPNE5!J279*0.116266</f>
        <v>0</v>
      </c>
      <c r="I279" s="46">
        <f>PPNE5!J279*0.340061</f>
        <v>0</v>
      </c>
      <c r="J279" s="46">
        <f>PPNE5!J279*0.085616</f>
        <v>0</v>
      </c>
      <c r="K279" s="46">
        <f>PPNE5!J279*0.040932</f>
        <v>0</v>
      </c>
      <c r="L279" s="46"/>
      <c r="M279" s="46">
        <f>PPNE5!J279*0.294251</f>
        <v>0</v>
      </c>
      <c r="N279" s="46">
        <f>PPNE5!J279</f>
        <v>0</v>
      </c>
      <c r="O279" s="46">
        <f t="shared" si="145"/>
        <v>0</v>
      </c>
    </row>
    <row r="280" spans="1:15" ht="12.75" x14ac:dyDescent="0.2">
      <c r="A280" s="53">
        <v>2</v>
      </c>
      <c r="B280" s="48">
        <v>3</v>
      </c>
      <c r="C280" s="48">
        <v>6</v>
      </c>
      <c r="D280" s="48">
        <v>1</v>
      </c>
      <c r="E280" s="48" t="s">
        <v>302</v>
      </c>
      <c r="F280" s="45" t="s">
        <v>204</v>
      </c>
      <c r="G280" s="46">
        <f>PPNE5!J280*0.122874</f>
        <v>0</v>
      </c>
      <c r="H280" s="46">
        <f>PPNE5!J280*0.116266</f>
        <v>0</v>
      </c>
      <c r="I280" s="46">
        <f>PPNE5!J280*0.340061</f>
        <v>0</v>
      </c>
      <c r="J280" s="46">
        <f>PPNE5!J280*0.085616</f>
        <v>0</v>
      </c>
      <c r="K280" s="46">
        <f>PPNE5!J280*0.040932</f>
        <v>0</v>
      </c>
      <c r="L280" s="46"/>
      <c r="M280" s="46">
        <f>PPNE5!J280*0.294251</f>
        <v>0</v>
      </c>
      <c r="N280" s="46">
        <f>PPNE5!J280</f>
        <v>0</v>
      </c>
      <c r="O280" s="46">
        <f t="shared" si="145"/>
        <v>0</v>
      </c>
    </row>
    <row r="281" spans="1:15" ht="12.75" x14ac:dyDescent="0.2">
      <c r="A281" s="53">
        <v>2</v>
      </c>
      <c r="B281" s="48">
        <v>3</v>
      </c>
      <c r="C281" s="48">
        <v>6</v>
      </c>
      <c r="D281" s="48">
        <v>1</v>
      </c>
      <c r="E281" s="48" t="s">
        <v>303</v>
      </c>
      <c r="F281" s="45" t="s">
        <v>205</v>
      </c>
      <c r="G281" s="46">
        <f>PPNE5!J281*0.122874</f>
        <v>7362.6100799999995</v>
      </c>
      <c r="H281" s="46">
        <f>PPNE5!J281*0.116266</f>
        <v>6966.6587199999994</v>
      </c>
      <c r="I281" s="46">
        <f>PPNE5!J281*0.340061</f>
        <v>20376.455119999999</v>
      </c>
      <c r="J281" s="46">
        <f>PPNE5!J281*0.085616</f>
        <v>5130.1107199999997</v>
      </c>
      <c r="K281" s="46">
        <f>PPNE5!J281*0.040932</f>
        <v>2452.6454400000002</v>
      </c>
      <c r="L281" s="46"/>
      <c r="M281" s="46">
        <f>PPNE5!J281*0.294251</f>
        <v>17631.519919999999</v>
      </c>
      <c r="N281" s="46">
        <f>PPNE5!J281</f>
        <v>59920</v>
      </c>
      <c r="O281" s="46">
        <f t="shared" si="145"/>
        <v>5.2228387612539362E-3</v>
      </c>
    </row>
    <row r="282" spans="1:15" ht="12.75" x14ac:dyDescent="0.2">
      <c r="A282" s="105">
        <v>2</v>
      </c>
      <c r="B282" s="48">
        <v>3</v>
      </c>
      <c r="C282" s="48">
        <v>6</v>
      </c>
      <c r="D282" s="48">
        <v>1</v>
      </c>
      <c r="E282" s="48" t="s">
        <v>307</v>
      </c>
      <c r="F282" s="45" t="s">
        <v>206</v>
      </c>
      <c r="G282" s="46">
        <f>PPNE5!J282*0.122874</f>
        <v>0</v>
      </c>
      <c r="H282" s="46">
        <f>PPNE5!J282*0.116266</f>
        <v>0</v>
      </c>
      <c r="I282" s="46">
        <f>PPNE5!J282*0.340061</f>
        <v>0</v>
      </c>
      <c r="J282" s="46">
        <f>PPNE5!J282*0.085616</f>
        <v>0</v>
      </c>
      <c r="K282" s="46">
        <f>PPNE5!J282*0.040932</f>
        <v>0</v>
      </c>
      <c r="L282" s="46"/>
      <c r="M282" s="46">
        <f>PPNE5!J282*0.294251</f>
        <v>0</v>
      </c>
      <c r="N282" s="46">
        <f>PPNE5!J282</f>
        <v>0</v>
      </c>
      <c r="O282" s="46">
        <f t="shared" si="145"/>
        <v>0</v>
      </c>
    </row>
    <row r="283" spans="1:15" ht="12.75" x14ac:dyDescent="0.2">
      <c r="A283" s="55">
        <v>2</v>
      </c>
      <c r="B283" s="56">
        <v>3</v>
      </c>
      <c r="C283" s="56">
        <v>6</v>
      </c>
      <c r="D283" s="56">
        <v>2</v>
      </c>
      <c r="E283" s="56"/>
      <c r="F283" s="52" t="s">
        <v>207</v>
      </c>
      <c r="G283" s="57">
        <f t="shared" ref="G283:M283" si="146">+G284+G285+G286</f>
        <v>0</v>
      </c>
      <c r="H283" s="57">
        <f t="shared" si="146"/>
        <v>0</v>
      </c>
      <c r="I283" s="57">
        <f t="shared" si="146"/>
        <v>0</v>
      </c>
      <c r="J283" s="57">
        <f t="shared" si="146"/>
        <v>0</v>
      </c>
      <c r="K283" s="57">
        <f t="shared" si="146"/>
        <v>0</v>
      </c>
      <c r="L283" s="57">
        <f t="shared" si="146"/>
        <v>0</v>
      </c>
      <c r="M283" s="57">
        <f t="shared" si="146"/>
        <v>0</v>
      </c>
      <c r="N283" s="57">
        <f>PPNE5!J283</f>
        <v>0</v>
      </c>
      <c r="O283" s="62">
        <f>IFERROR(N283/$N$18*100,"0.00")</f>
        <v>0</v>
      </c>
    </row>
    <row r="284" spans="1:15" ht="12.75" x14ac:dyDescent="0.2">
      <c r="A284" s="53">
        <v>2</v>
      </c>
      <c r="B284" s="48">
        <v>3</v>
      </c>
      <c r="C284" s="48">
        <v>6</v>
      </c>
      <c r="D284" s="48">
        <v>2</v>
      </c>
      <c r="E284" s="48" t="s">
        <v>300</v>
      </c>
      <c r="F284" s="45" t="s">
        <v>208</v>
      </c>
      <c r="G284" s="46">
        <f>PPNE5!J284*0.122874</f>
        <v>0</v>
      </c>
      <c r="H284" s="46">
        <f>PPNE5!J284*0.116266</f>
        <v>0</v>
      </c>
      <c r="I284" s="46">
        <f>PPNE5!J284*0.340061</f>
        <v>0</v>
      </c>
      <c r="J284" s="46">
        <f>PPNE5!J284*0.085616</f>
        <v>0</v>
      </c>
      <c r="K284" s="46">
        <f>PPNE5!J284*0.040932</f>
        <v>0</v>
      </c>
      <c r="L284" s="46"/>
      <c r="M284" s="46">
        <f>PPNE5!J284*0.294251</f>
        <v>0</v>
      </c>
      <c r="N284" s="46">
        <f>PPNE5!J284</f>
        <v>0</v>
      </c>
      <c r="O284" s="46">
        <f t="shared" ref="O284:O286" si="147">IFERROR(N284/$N$18*100,"0.00")</f>
        <v>0</v>
      </c>
    </row>
    <row r="285" spans="1:15" ht="12.75" x14ac:dyDescent="0.2">
      <c r="A285" s="53">
        <v>2</v>
      </c>
      <c r="B285" s="48">
        <v>3</v>
      </c>
      <c r="C285" s="48">
        <v>6</v>
      </c>
      <c r="D285" s="48">
        <v>2</v>
      </c>
      <c r="E285" s="48" t="s">
        <v>301</v>
      </c>
      <c r="F285" s="45" t="s">
        <v>209</v>
      </c>
      <c r="G285" s="46">
        <f>PPNE5!J285*0.122874</f>
        <v>0</v>
      </c>
      <c r="H285" s="46">
        <f>PPNE5!J285*0.116266</f>
        <v>0</v>
      </c>
      <c r="I285" s="46">
        <f>PPNE5!J285*0.340061</f>
        <v>0</v>
      </c>
      <c r="J285" s="46">
        <f>PPNE5!J285*0.085616</f>
        <v>0</v>
      </c>
      <c r="K285" s="46">
        <f>PPNE5!J285*0.040932</f>
        <v>0</v>
      </c>
      <c r="L285" s="46"/>
      <c r="M285" s="46">
        <f>PPNE5!J285*0.294251</f>
        <v>0</v>
      </c>
      <c r="N285" s="46">
        <f>PPNE5!J285</f>
        <v>0</v>
      </c>
      <c r="O285" s="46">
        <f t="shared" si="147"/>
        <v>0</v>
      </c>
    </row>
    <row r="286" spans="1:15" ht="12.75" x14ac:dyDescent="0.2">
      <c r="A286" s="53">
        <v>2</v>
      </c>
      <c r="B286" s="48">
        <v>3</v>
      </c>
      <c r="C286" s="48">
        <v>6</v>
      </c>
      <c r="D286" s="48">
        <v>2</v>
      </c>
      <c r="E286" s="48" t="s">
        <v>302</v>
      </c>
      <c r="F286" s="45" t="s">
        <v>210</v>
      </c>
      <c r="G286" s="46">
        <f>PPNE5!J286*0.122874</f>
        <v>0</v>
      </c>
      <c r="H286" s="46">
        <f>PPNE5!J286*0.116266</f>
        <v>0</v>
      </c>
      <c r="I286" s="46">
        <f>PPNE5!J286*0.340061</f>
        <v>0</v>
      </c>
      <c r="J286" s="46">
        <f>PPNE5!J286*0.085616</f>
        <v>0</v>
      </c>
      <c r="K286" s="46">
        <f>PPNE5!J286*0.040932</f>
        <v>0</v>
      </c>
      <c r="L286" s="46"/>
      <c r="M286" s="46">
        <f>PPNE5!J286*0.294251</f>
        <v>0</v>
      </c>
      <c r="N286" s="46">
        <f>PPNE5!J286</f>
        <v>0</v>
      </c>
      <c r="O286" s="46">
        <f t="shared" si="147"/>
        <v>0</v>
      </c>
    </row>
    <row r="287" spans="1:15" ht="12.75" x14ac:dyDescent="0.2">
      <c r="A287" s="55">
        <v>2</v>
      </c>
      <c r="B287" s="56">
        <v>3</v>
      </c>
      <c r="C287" s="56">
        <v>6</v>
      </c>
      <c r="D287" s="56">
        <v>3</v>
      </c>
      <c r="E287" s="56"/>
      <c r="F287" s="52" t="s">
        <v>211</v>
      </c>
      <c r="G287" s="57">
        <f t="shared" ref="G287:M287" si="148">+G288+G289+G290+G291+G292+G293</f>
        <v>56996.456513999998</v>
      </c>
      <c r="H287" s="57">
        <f t="shared" si="148"/>
        <v>53931.263026000001</v>
      </c>
      <c r="I287" s="57">
        <f t="shared" si="148"/>
        <v>157741.03552099998</v>
      </c>
      <c r="J287" s="57">
        <f t="shared" si="148"/>
        <v>39713.923375999999</v>
      </c>
      <c r="K287" s="57">
        <f t="shared" si="148"/>
        <v>18986.758452000002</v>
      </c>
      <c r="L287" s="57">
        <f t="shared" si="148"/>
        <v>0</v>
      </c>
      <c r="M287" s="57">
        <f t="shared" si="148"/>
        <v>136491.563111</v>
      </c>
      <c r="N287" s="57">
        <f>PPNE5!J287</f>
        <v>463861</v>
      </c>
      <c r="O287" s="62">
        <f>IFERROR(N287/$N$18*100,"0.00")</f>
        <v>4.0431762527269897E-2</v>
      </c>
    </row>
    <row r="288" spans="1:15" ht="12.75" x14ac:dyDescent="0.2">
      <c r="A288" s="53">
        <v>2</v>
      </c>
      <c r="B288" s="48">
        <v>3</v>
      </c>
      <c r="C288" s="48">
        <v>6</v>
      </c>
      <c r="D288" s="48">
        <v>3</v>
      </c>
      <c r="E288" s="48" t="s">
        <v>300</v>
      </c>
      <c r="F288" s="45" t="s">
        <v>212</v>
      </c>
      <c r="G288" s="46">
        <f>PPNE5!J288*0.122874</f>
        <v>0</v>
      </c>
      <c r="H288" s="46">
        <f>PPNE5!J288*0.116266</f>
        <v>0</v>
      </c>
      <c r="I288" s="46">
        <f>PPNE5!J288*0.340061</f>
        <v>0</v>
      </c>
      <c r="J288" s="46">
        <f>PPNE5!J288*0.085616</f>
        <v>0</v>
      </c>
      <c r="K288" s="46">
        <f>PPNE5!J288*0.040932</f>
        <v>0</v>
      </c>
      <c r="L288" s="46"/>
      <c r="M288" s="46">
        <f>PPNE5!J288*0.294251</f>
        <v>0</v>
      </c>
      <c r="N288" s="46">
        <f>PPNE5!J288</f>
        <v>0</v>
      </c>
      <c r="O288" s="46">
        <f t="shared" ref="O288:O293" si="149">IFERROR(N288/$N$18*100,"0.00")</f>
        <v>0</v>
      </c>
    </row>
    <row r="289" spans="1:15" ht="12.75" x14ac:dyDescent="0.2">
      <c r="A289" s="53">
        <v>2</v>
      </c>
      <c r="B289" s="48">
        <v>3</v>
      </c>
      <c r="C289" s="48">
        <v>6</v>
      </c>
      <c r="D289" s="48">
        <v>3</v>
      </c>
      <c r="E289" s="48" t="s">
        <v>301</v>
      </c>
      <c r="F289" s="45" t="s">
        <v>213</v>
      </c>
      <c r="G289" s="46">
        <f>PPNE5!J289*0.122874</f>
        <v>0</v>
      </c>
      <c r="H289" s="46">
        <f>PPNE5!J289*0.116266</f>
        <v>0</v>
      </c>
      <c r="I289" s="46">
        <f>PPNE5!J289*0.340061</f>
        <v>0</v>
      </c>
      <c r="J289" s="46">
        <f>PPNE5!J289*0.085616</f>
        <v>0</v>
      </c>
      <c r="K289" s="46">
        <f>PPNE5!J289*0.040932</f>
        <v>0</v>
      </c>
      <c r="L289" s="46"/>
      <c r="M289" s="46">
        <f>PPNE5!J289*0.294251</f>
        <v>0</v>
      </c>
      <c r="N289" s="46">
        <f>PPNE5!J289</f>
        <v>0</v>
      </c>
      <c r="O289" s="46">
        <f t="shared" si="149"/>
        <v>0</v>
      </c>
    </row>
    <row r="290" spans="1:15" ht="12.75" x14ac:dyDescent="0.2">
      <c r="A290" s="53">
        <v>2</v>
      </c>
      <c r="B290" s="48">
        <v>3</v>
      </c>
      <c r="C290" s="48">
        <v>6</v>
      </c>
      <c r="D290" s="48">
        <v>3</v>
      </c>
      <c r="E290" s="48" t="s">
        <v>302</v>
      </c>
      <c r="F290" s="45" t="s">
        <v>214</v>
      </c>
      <c r="G290" s="46">
        <f>PPNE5!J290*0.122874</f>
        <v>0</v>
      </c>
      <c r="H290" s="46">
        <f>PPNE5!J290*0.116266</f>
        <v>0</v>
      </c>
      <c r="I290" s="46">
        <f>PPNE5!J290*0.340061</f>
        <v>0</v>
      </c>
      <c r="J290" s="46">
        <f>PPNE5!J290*0.085616</f>
        <v>0</v>
      </c>
      <c r="K290" s="46">
        <f>PPNE5!J290*0.040932</f>
        <v>0</v>
      </c>
      <c r="L290" s="46"/>
      <c r="M290" s="46">
        <f>PPNE5!J290*0.294251</f>
        <v>0</v>
      </c>
      <c r="N290" s="46">
        <f>PPNE5!J290</f>
        <v>0</v>
      </c>
      <c r="O290" s="46">
        <f t="shared" si="149"/>
        <v>0</v>
      </c>
    </row>
    <row r="291" spans="1:15" ht="12.75" x14ac:dyDescent="0.2">
      <c r="A291" s="53">
        <v>2</v>
      </c>
      <c r="B291" s="48">
        <v>3</v>
      </c>
      <c r="C291" s="48">
        <v>6</v>
      </c>
      <c r="D291" s="48">
        <v>3</v>
      </c>
      <c r="E291" s="48" t="s">
        <v>303</v>
      </c>
      <c r="F291" s="61" t="s">
        <v>215</v>
      </c>
      <c r="G291" s="46">
        <f>PPNE5!J291*0.122874</f>
        <v>26824.745813999998</v>
      </c>
      <c r="H291" s="46">
        <f>PPNE5!J291*0.116266</f>
        <v>25382.146725999999</v>
      </c>
      <c r="I291" s="46">
        <f>PPNE5!J291*0.340061</f>
        <v>74239.056970999998</v>
      </c>
      <c r="J291" s="46">
        <f>PPNE5!J291*0.085616</f>
        <v>18690.914575999999</v>
      </c>
      <c r="K291" s="46">
        <f>PPNE5!J291*0.040932</f>
        <v>8935.9058519999999</v>
      </c>
      <c r="L291" s="46"/>
      <c r="M291" s="46">
        <f>PPNE5!J291*0.294251</f>
        <v>64238.230060999995</v>
      </c>
      <c r="N291" s="46">
        <f>PPNE5!J291</f>
        <v>218311</v>
      </c>
      <c r="O291" s="46">
        <f t="shared" si="149"/>
        <v>1.9028757556877638E-2</v>
      </c>
    </row>
    <row r="292" spans="1:15" ht="12.75" x14ac:dyDescent="0.2">
      <c r="A292" s="53">
        <v>2</v>
      </c>
      <c r="B292" s="48">
        <v>3</v>
      </c>
      <c r="C292" s="48">
        <v>6</v>
      </c>
      <c r="D292" s="48">
        <v>3</v>
      </c>
      <c r="E292" s="48" t="s">
        <v>307</v>
      </c>
      <c r="F292" s="45" t="s">
        <v>216</v>
      </c>
      <c r="G292" s="46">
        <f>PPNE5!J292*0.122874</f>
        <v>0</v>
      </c>
      <c r="H292" s="46">
        <f>PPNE5!J292*0.116266</f>
        <v>0</v>
      </c>
      <c r="I292" s="46">
        <f>PPNE5!J292*0.340061</f>
        <v>0</v>
      </c>
      <c r="J292" s="46">
        <f>PPNE5!J292*0.085616</f>
        <v>0</v>
      </c>
      <c r="K292" s="46">
        <f>PPNE5!J292*0.040932</f>
        <v>0</v>
      </c>
      <c r="L292" s="46"/>
      <c r="M292" s="46">
        <f>PPNE5!J292*0.294251</f>
        <v>0</v>
      </c>
      <c r="N292" s="46">
        <f>PPNE5!J292</f>
        <v>0</v>
      </c>
      <c r="O292" s="46">
        <f t="shared" si="149"/>
        <v>0</v>
      </c>
    </row>
    <row r="293" spans="1:15" ht="12.75" x14ac:dyDescent="0.2">
      <c r="A293" s="53">
        <v>2</v>
      </c>
      <c r="B293" s="48">
        <v>3</v>
      </c>
      <c r="C293" s="48">
        <v>6</v>
      </c>
      <c r="D293" s="48">
        <v>3</v>
      </c>
      <c r="E293" s="48" t="s">
        <v>345</v>
      </c>
      <c r="F293" s="45" t="s">
        <v>217</v>
      </c>
      <c r="G293" s="46">
        <f>PPNE5!J293*0.122874</f>
        <v>30171.7107</v>
      </c>
      <c r="H293" s="46">
        <f>PPNE5!J293*0.116266</f>
        <v>28549.116299999998</v>
      </c>
      <c r="I293" s="46">
        <f>PPNE5!J293*0.340061</f>
        <v>83501.97855</v>
      </c>
      <c r="J293" s="46">
        <f>PPNE5!J293*0.085616</f>
        <v>21023.0088</v>
      </c>
      <c r="K293" s="46">
        <f>PPNE5!J293*0.040932</f>
        <v>10050.8526</v>
      </c>
      <c r="L293" s="46"/>
      <c r="M293" s="46">
        <f>PPNE5!J293*0.294251</f>
        <v>72253.333050000001</v>
      </c>
      <c r="N293" s="46">
        <f>PPNE5!J293</f>
        <v>245550</v>
      </c>
      <c r="O293" s="46">
        <f t="shared" si="149"/>
        <v>2.1403004970392256E-2</v>
      </c>
    </row>
    <row r="294" spans="1:15" ht="12.75" x14ac:dyDescent="0.2">
      <c r="A294" s="55">
        <v>2</v>
      </c>
      <c r="B294" s="56">
        <v>3</v>
      </c>
      <c r="C294" s="56">
        <v>6</v>
      </c>
      <c r="D294" s="56">
        <v>4</v>
      </c>
      <c r="E294" s="56"/>
      <c r="F294" s="52" t="s">
        <v>32</v>
      </c>
      <c r="G294" s="57">
        <f t="shared" ref="G294:M294" si="150">+G295+G296+G297+G298+G299+G300+G301</f>
        <v>3497.2397879999999</v>
      </c>
      <c r="H294" s="57">
        <f t="shared" si="150"/>
        <v>3309.1628919999998</v>
      </c>
      <c r="I294" s="57">
        <f t="shared" si="150"/>
        <v>9678.8161819999987</v>
      </c>
      <c r="J294" s="57">
        <f t="shared" si="150"/>
        <v>2436.802592</v>
      </c>
      <c r="K294" s="57">
        <f t="shared" si="150"/>
        <v>1165.0065840000002</v>
      </c>
      <c r="L294" s="57">
        <f t="shared" si="150"/>
        <v>0</v>
      </c>
      <c r="M294" s="57">
        <f t="shared" si="150"/>
        <v>8374.9719619999996</v>
      </c>
      <c r="N294" s="57">
        <f>PPNE5!J294</f>
        <v>28462</v>
      </c>
      <c r="O294" s="62">
        <f>IFERROR(N294/$N$18*100,"0.00")</f>
        <v>2.4808484115956195E-3</v>
      </c>
    </row>
    <row r="295" spans="1:15" ht="12.75" x14ac:dyDescent="0.2">
      <c r="A295" s="53">
        <v>2</v>
      </c>
      <c r="B295" s="48">
        <v>3</v>
      </c>
      <c r="C295" s="48">
        <v>6</v>
      </c>
      <c r="D295" s="48">
        <v>4</v>
      </c>
      <c r="E295" s="48" t="s">
        <v>300</v>
      </c>
      <c r="F295" s="45" t="s">
        <v>218</v>
      </c>
      <c r="G295" s="46">
        <f>PPNE5!J295*0.122874</f>
        <v>0</v>
      </c>
      <c r="H295" s="46">
        <f>PPNE5!J295*0.116266</f>
        <v>0</v>
      </c>
      <c r="I295" s="46">
        <f>PPNE5!J295*0.340061</f>
        <v>0</v>
      </c>
      <c r="J295" s="46">
        <f>PPNE5!J295*0.085616</f>
        <v>0</v>
      </c>
      <c r="K295" s="46">
        <f>PPNE5!J295*0.040932</f>
        <v>0</v>
      </c>
      <c r="L295" s="46"/>
      <c r="M295" s="46">
        <f>PPNE5!J295*0.294251</f>
        <v>0</v>
      </c>
      <c r="N295" s="46">
        <f>PPNE5!J295</f>
        <v>0</v>
      </c>
      <c r="O295" s="46">
        <f t="shared" ref="O295:O301" si="151">IFERROR(N295/$N$18*100,"0.00")</f>
        <v>0</v>
      </c>
    </row>
    <row r="296" spans="1:15" ht="12.75" x14ac:dyDescent="0.2">
      <c r="A296" s="53">
        <v>2</v>
      </c>
      <c r="B296" s="48">
        <v>3</v>
      </c>
      <c r="C296" s="48">
        <v>6</v>
      </c>
      <c r="D296" s="48">
        <v>4</v>
      </c>
      <c r="E296" s="48" t="s">
        <v>301</v>
      </c>
      <c r="F296" s="45" t="s">
        <v>219</v>
      </c>
      <c r="G296" s="46">
        <f>PPNE5!J296*0.122874</f>
        <v>0</v>
      </c>
      <c r="H296" s="46">
        <f>PPNE5!J296*0.116266</f>
        <v>0</v>
      </c>
      <c r="I296" s="46">
        <f>PPNE5!J296*0.340061</f>
        <v>0</v>
      </c>
      <c r="J296" s="46">
        <f>PPNE5!J296*0.085616</f>
        <v>0</v>
      </c>
      <c r="K296" s="46">
        <f>PPNE5!J296*0.040932</f>
        <v>0</v>
      </c>
      <c r="L296" s="46"/>
      <c r="M296" s="46">
        <f>PPNE5!J296*0.294251</f>
        <v>0</v>
      </c>
      <c r="N296" s="46">
        <f>PPNE5!J296</f>
        <v>0</v>
      </c>
      <c r="O296" s="46">
        <f t="shared" si="151"/>
        <v>0</v>
      </c>
    </row>
    <row r="297" spans="1:15" ht="12.75" x14ac:dyDescent="0.2">
      <c r="A297" s="53">
        <v>2</v>
      </c>
      <c r="B297" s="48">
        <v>3</v>
      </c>
      <c r="C297" s="48">
        <v>6</v>
      </c>
      <c r="D297" s="48">
        <v>4</v>
      </c>
      <c r="E297" s="48" t="s">
        <v>302</v>
      </c>
      <c r="F297" s="45" t="s">
        <v>220</v>
      </c>
      <c r="G297" s="46">
        <f>PPNE5!J297*0.122874</f>
        <v>0</v>
      </c>
      <c r="H297" s="46">
        <f>PPNE5!J297*0.116266</f>
        <v>0</v>
      </c>
      <c r="I297" s="46">
        <f>PPNE5!J297*0.340061</f>
        <v>0</v>
      </c>
      <c r="J297" s="46">
        <f>PPNE5!J297*0.085616</f>
        <v>0</v>
      </c>
      <c r="K297" s="46">
        <f>PPNE5!J297*0.040932</f>
        <v>0</v>
      </c>
      <c r="L297" s="46"/>
      <c r="M297" s="46">
        <f>PPNE5!J297*0.294251</f>
        <v>0</v>
      </c>
      <c r="N297" s="46">
        <f>PPNE5!J297</f>
        <v>0</v>
      </c>
      <c r="O297" s="46">
        <f t="shared" si="151"/>
        <v>0</v>
      </c>
    </row>
    <row r="298" spans="1:15" ht="12.75" x14ac:dyDescent="0.2">
      <c r="A298" s="53">
        <v>2</v>
      </c>
      <c r="B298" s="48">
        <v>3</v>
      </c>
      <c r="C298" s="48">
        <v>6</v>
      </c>
      <c r="D298" s="48">
        <v>4</v>
      </c>
      <c r="E298" s="48" t="s">
        <v>303</v>
      </c>
      <c r="F298" s="45" t="s">
        <v>221</v>
      </c>
      <c r="G298" s="46">
        <f>PPNE5!J298*0.122874</f>
        <v>1785.6049679999999</v>
      </c>
      <c r="H298" s="46">
        <f>PPNE5!J298*0.116266</f>
        <v>1689.5775119999998</v>
      </c>
      <c r="I298" s="46">
        <f>PPNE5!J298*0.340061</f>
        <v>4941.7664519999998</v>
      </c>
      <c r="J298" s="46">
        <f>PPNE5!J298*0.085616</f>
        <v>1244.1717120000001</v>
      </c>
      <c r="K298" s="46">
        <f>PPNE5!J298*0.040932</f>
        <v>594.82382400000006</v>
      </c>
      <c r="L298" s="46"/>
      <c r="M298" s="46">
        <f>PPNE5!J298*0.294251</f>
        <v>4276.0555319999994</v>
      </c>
      <c r="N298" s="46">
        <f>PPNE5!J298</f>
        <v>14532</v>
      </c>
      <c r="O298" s="46">
        <f t="shared" si="151"/>
        <v>1.2666604285470995E-3</v>
      </c>
    </row>
    <row r="299" spans="1:15" ht="12.75" x14ac:dyDescent="0.2">
      <c r="A299" s="53">
        <v>2</v>
      </c>
      <c r="B299" s="48">
        <v>3</v>
      </c>
      <c r="C299" s="48">
        <v>6</v>
      </c>
      <c r="D299" s="48">
        <v>4</v>
      </c>
      <c r="E299" s="48" t="s">
        <v>307</v>
      </c>
      <c r="F299" s="45" t="s">
        <v>222</v>
      </c>
      <c r="G299" s="46">
        <f>PPNE5!J299*0.122874</f>
        <v>0</v>
      </c>
      <c r="H299" s="46">
        <f>PPNE5!J299*0.116266</f>
        <v>0</v>
      </c>
      <c r="I299" s="46">
        <f>PPNE5!J299*0.340061</f>
        <v>0</v>
      </c>
      <c r="J299" s="46">
        <f>PPNE5!J299*0.085616</f>
        <v>0</v>
      </c>
      <c r="K299" s="46">
        <f>PPNE5!J299*0.040932</f>
        <v>0</v>
      </c>
      <c r="L299" s="46"/>
      <c r="M299" s="46">
        <f>PPNE5!J299*0.294251</f>
        <v>0</v>
      </c>
      <c r="N299" s="46">
        <f>PPNE5!J299</f>
        <v>0</v>
      </c>
      <c r="O299" s="46">
        <f t="shared" si="151"/>
        <v>0</v>
      </c>
    </row>
    <row r="300" spans="1:15" ht="12.75" x14ac:dyDescent="0.2">
      <c r="A300" s="53">
        <v>2</v>
      </c>
      <c r="B300" s="48">
        <v>3</v>
      </c>
      <c r="C300" s="48">
        <v>6</v>
      </c>
      <c r="D300" s="48">
        <v>4</v>
      </c>
      <c r="E300" s="48" t="s">
        <v>345</v>
      </c>
      <c r="F300" s="45" t="s">
        <v>223</v>
      </c>
      <c r="G300" s="46">
        <f>PPNE5!J300*0.122874</f>
        <v>1711.63482</v>
      </c>
      <c r="H300" s="46">
        <f>PPNE5!J300*0.116266</f>
        <v>1619.58538</v>
      </c>
      <c r="I300" s="46">
        <f>PPNE5!J300*0.340061</f>
        <v>4737.0497299999997</v>
      </c>
      <c r="J300" s="46">
        <f>PPNE5!J300*0.085616</f>
        <v>1192.6308799999999</v>
      </c>
      <c r="K300" s="46">
        <f>PPNE5!J300*0.040932</f>
        <v>570.18276000000003</v>
      </c>
      <c r="L300" s="46"/>
      <c r="M300" s="46">
        <f>PPNE5!J300*0.294251</f>
        <v>4098.9164300000002</v>
      </c>
      <c r="N300" s="46">
        <f>PPNE5!J300</f>
        <v>13930</v>
      </c>
      <c r="O300" s="46">
        <f t="shared" si="151"/>
        <v>1.2141879830485202E-3</v>
      </c>
    </row>
    <row r="301" spans="1:15" ht="12.75" x14ac:dyDescent="0.2">
      <c r="A301" s="53">
        <v>2</v>
      </c>
      <c r="B301" s="48">
        <v>3</v>
      </c>
      <c r="C301" s="48">
        <v>6</v>
      </c>
      <c r="D301" s="48">
        <v>4</v>
      </c>
      <c r="E301" s="48" t="s">
        <v>347</v>
      </c>
      <c r="F301" s="45" t="s">
        <v>224</v>
      </c>
      <c r="G301" s="46">
        <f>PPNE5!J301*0.122874</f>
        <v>0</v>
      </c>
      <c r="H301" s="46">
        <f>PPNE5!J301*0.116266</f>
        <v>0</v>
      </c>
      <c r="I301" s="46">
        <f>PPNE5!J301*0.340061</f>
        <v>0</v>
      </c>
      <c r="J301" s="46">
        <f>PPNE5!J301*0.085616</f>
        <v>0</v>
      </c>
      <c r="K301" s="46">
        <f>PPNE5!J301*0.040932</f>
        <v>0</v>
      </c>
      <c r="L301" s="46"/>
      <c r="M301" s="46">
        <f>PPNE5!J301*0.294251</f>
        <v>0</v>
      </c>
      <c r="N301" s="46">
        <f>PPNE5!J301</f>
        <v>0</v>
      </c>
      <c r="O301" s="46">
        <f t="shared" si="151"/>
        <v>0</v>
      </c>
    </row>
    <row r="302" spans="1:15" ht="12.75" x14ac:dyDescent="0.2">
      <c r="A302" s="55">
        <v>2</v>
      </c>
      <c r="B302" s="56">
        <v>3</v>
      </c>
      <c r="C302" s="56">
        <v>6</v>
      </c>
      <c r="D302" s="56">
        <v>9</v>
      </c>
      <c r="E302" s="56"/>
      <c r="F302" s="52" t="s">
        <v>225</v>
      </c>
      <c r="G302" s="57">
        <f t="shared" ref="G302:M302" si="152">+G303</f>
        <v>0</v>
      </c>
      <c r="H302" s="57">
        <f t="shared" si="152"/>
        <v>0</v>
      </c>
      <c r="I302" s="57">
        <f t="shared" si="152"/>
        <v>0</v>
      </c>
      <c r="J302" s="57">
        <f t="shared" si="152"/>
        <v>0</v>
      </c>
      <c r="K302" s="57">
        <f t="shared" si="152"/>
        <v>0</v>
      </c>
      <c r="L302" s="57">
        <f t="shared" si="152"/>
        <v>0</v>
      </c>
      <c r="M302" s="57">
        <f t="shared" si="152"/>
        <v>0</v>
      </c>
      <c r="N302" s="46">
        <f>PPNE5!J302</f>
        <v>0</v>
      </c>
      <c r="O302" s="62">
        <f t="shared" ref="O302:O334" si="153">IFERROR(N302/$J$18*100,"0.00")</f>
        <v>0</v>
      </c>
    </row>
    <row r="303" spans="1:15" ht="12.75" x14ac:dyDescent="0.2">
      <c r="A303" s="53">
        <v>2</v>
      </c>
      <c r="B303" s="48">
        <v>3</v>
      </c>
      <c r="C303" s="48">
        <v>6</v>
      </c>
      <c r="D303" s="48">
        <v>9</v>
      </c>
      <c r="E303" s="48" t="s">
        <v>300</v>
      </c>
      <c r="F303" s="45" t="s">
        <v>225</v>
      </c>
      <c r="G303" s="46">
        <f>PPNE5!J303*0.122874</f>
        <v>0</v>
      </c>
      <c r="H303" s="46">
        <f>PPNE5!J303*0.116266</f>
        <v>0</v>
      </c>
      <c r="I303" s="46">
        <f>PPNE5!J303*0.340061</f>
        <v>0</v>
      </c>
      <c r="J303" s="46">
        <f>PPNE5!J303*0.085616</f>
        <v>0</v>
      </c>
      <c r="K303" s="46">
        <f>PPNE5!J303*0.040932</f>
        <v>0</v>
      </c>
      <c r="L303" s="46"/>
      <c r="M303" s="46">
        <f>PPNE5!J303*0.294251</f>
        <v>0</v>
      </c>
      <c r="N303" s="46">
        <f>PPNE5!J303</f>
        <v>0</v>
      </c>
      <c r="O303" s="46">
        <f t="shared" si="153"/>
        <v>0</v>
      </c>
    </row>
    <row r="304" spans="1:15" ht="12.75" x14ac:dyDescent="0.2">
      <c r="A304" s="77">
        <v>2</v>
      </c>
      <c r="B304" s="75">
        <v>3</v>
      </c>
      <c r="C304" s="75">
        <v>7</v>
      </c>
      <c r="D304" s="75"/>
      <c r="E304" s="75"/>
      <c r="F304" s="78" t="s">
        <v>377</v>
      </c>
      <c r="G304" s="299">
        <f t="shared" ref="G304:M304" si="154">+G305+G313</f>
        <v>10743920.583606001</v>
      </c>
      <c r="H304" s="299">
        <f t="shared" si="154"/>
        <v>10166126.850053998</v>
      </c>
      <c r="I304" s="299">
        <f t="shared" si="154"/>
        <v>29734430.209658995</v>
      </c>
      <c r="J304" s="299">
        <f t="shared" si="154"/>
        <v>7486136.2427040003</v>
      </c>
      <c r="K304" s="299">
        <f t="shared" si="154"/>
        <v>3579033.4597080005</v>
      </c>
      <c r="L304" s="299">
        <f t="shared" si="154"/>
        <v>0</v>
      </c>
      <c r="M304" s="299">
        <f t="shared" si="154"/>
        <v>25728871.654269002</v>
      </c>
      <c r="N304" s="299">
        <f>PPNE5!J304</f>
        <v>87438519</v>
      </c>
      <c r="O304" s="76">
        <f>IFERROR(N304/$N$18*100,"0.00")</f>
        <v>7.6214500377142658</v>
      </c>
    </row>
    <row r="305" spans="1:15" ht="12.75" x14ac:dyDescent="0.2">
      <c r="A305" s="55">
        <v>2</v>
      </c>
      <c r="B305" s="56">
        <v>3</v>
      </c>
      <c r="C305" s="56">
        <v>7</v>
      </c>
      <c r="D305" s="56">
        <v>1</v>
      </c>
      <c r="E305" s="56"/>
      <c r="F305" s="52" t="s">
        <v>226</v>
      </c>
      <c r="G305" s="57">
        <f t="shared" ref="G305:M305" si="155">+G306+G307+G308+G309+G310+G311+G312</f>
        <v>699970.90934400004</v>
      </c>
      <c r="H305" s="57">
        <f t="shared" si="155"/>
        <v>662327.40649599989</v>
      </c>
      <c r="I305" s="57">
        <f t="shared" si="155"/>
        <v>1937210.536016</v>
      </c>
      <c r="J305" s="57">
        <f t="shared" si="155"/>
        <v>487724.900096</v>
      </c>
      <c r="K305" s="57">
        <f t="shared" si="155"/>
        <v>233175.523392</v>
      </c>
      <c r="L305" s="57">
        <f t="shared" si="155"/>
        <v>0</v>
      </c>
      <c r="M305" s="57">
        <f t="shared" si="155"/>
        <v>1676246.7246559998</v>
      </c>
      <c r="N305" s="46">
        <f>PPNE5!J305</f>
        <v>5696656</v>
      </c>
      <c r="O305" s="62">
        <f>IFERROR(N305/$N$18*100,"0.00")</f>
        <v>0.49654065030590461</v>
      </c>
    </row>
    <row r="306" spans="1:15" ht="12.75" x14ac:dyDescent="0.2">
      <c r="A306" s="53">
        <v>2</v>
      </c>
      <c r="B306" s="48">
        <v>3</v>
      </c>
      <c r="C306" s="48">
        <v>7</v>
      </c>
      <c r="D306" s="48">
        <v>1</v>
      </c>
      <c r="E306" s="48" t="s">
        <v>300</v>
      </c>
      <c r="F306" s="45" t="s">
        <v>227</v>
      </c>
      <c r="G306" s="46">
        <f>PPNE5!J306*0.122874</f>
        <v>144991.32</v>
      </c>
      <c r="H306" s="46">
        <f>PPNE5!J306*0.116266</f>
        <v>137193.88</v>
      </c>
      <c r="I306" s="46">
        <f>PPNE5!J306*0.340061</f>
        <v>401271.98</v>
      </c>
      <c r="J306" s="46">
        <f>PPNE5!J306*0.085616</f>
        <v>101026.87999999999</v>
      </c>
      <c r="K306" s="46">
        <f>PPNE5!J306*0.040932</f>
        <v>48299.76</v>
      </c>
      <c r="L306" s="46"/>
      <c r="M306" s="46">
        <f>PPNE5!J306*0.294251</f>
        <v>347216.18</v>
      </c>
      <c r="N306" s="46">
        <f>PPNE5!J306</f>
        <v>1180000</v>
      </c>
      <c r="O306" s="46">
        <f t="shared" ref="O306:O312" si="156">IFERROR(N306/$N$18*100,"0.00")</f>
        <v>0.10285296625967363</v>
      </c>
    </row>
    <row r="307" spans="1:15" ht="12.75" x14ac:dyDescent="0.2">
      <c r="A307" s="53">
        <v>2</v>
      </c>
      <c r="B307" s="48">
        <v>3</v>
      </c>
      <c r="C307" s="48">
        <v>7</v>
      </c>
      <c r="D307" s="48">
        <v>1</v>
      </c>
      <c r="E307" s="48" t="s">
        <v>301</v>
      </c>
      <c r="F307" s="45" t="s">
        <v>228</v>
      </c>
      <c r="G307" s="46">
        <f>PPNE5!J307*0.122874</f>
        <v>307185</v>
      </c>
      <c r="H307" s="46">
        <f>PPNE5!J307*0.116266</f>
        <v>290665</v>
      </c>
      <c r="I307" s="46">
        <f>PPNE5!J307*0.340061</f>
        <v>850152.5</v>
      </c>
      <c r="J307" s="46">
        <f>PPNE5!J307*0.085616</f>
        <v>214040</v>
      </c>
      <c r="K307" s="46">
        <f>PPNE5!J307*0.040932</f>
        <v>102330.00000000001</v>
      </c>
      <c r="L307" s="46"/>
      <c r="M307" s="46">
        <f>PPNE5!J307*0.294251</f>
        <v>735627.5</v>
      </c>
      <c r="N307" s="46">
        <f>PPNE5!J307</f>
        <v>2500000</v>
      </c>
      <c r="O307" s="46">
        <f t="shared" si="156"/>
        <v>0.21790882682134247</v>
      </c>
    </row>
    <row r="308" spans="1:15" ht="12.75" x14ac:dyDescent="0.2">
      <c r="A308" s="53">
        <v>2</v>
      </c>
      <c r="B308" s="48">
        <v>3</v>
      </c>
      <c r="C308" s="48">
        <v>7</v>
      </c>
      <c r="D308" s="48">
        <v>1</v>
      </c>
      <c r="E308" s="48" t="s">
        <v>302</v>
      </c>
      <c r="F308" s="45" t="s">
        <v>229</v>
      </c>
      <c r="G308" s="46">
        <f>PPNE5!J308*0.122874</f>
        <v>0</v>
      </c>
      <c r="H308" s="46">
        <f>PPNE5!J308*0.116266</f>
        <v>0</v>
      </c>
      <c r="I308" s="46">
        <f>PPNE5!J308*0.340061</f>
        <v>0</v>
      </c>
      <c r="J308" s="46">
        <f>PPNE5!J308*0.085616</f>
        <v>0</v>
      </c>
      <c r="K308" s="46">
        <f>PPNE5!J308*0.040932</f>
        <v>0</v>
      </c>
      <c r="L308" s="46"/>
      <c r="M308" s="46">
        <f>PPNE5!J308*0.294251</f>
        <v>0</v>
      </c>
      <c r="N308" s="46">
        <f>PPNE5!J308</f>
        <v>0</v>
      </c>
      <c r="O308" s="46">
        <f t="shared" si="156"/>
        <v>0</v>
      </c>
    </row>
    <row r="309" spans="1:15" ht="12.75" x14ac:dyDescent="0.2">
      <c r="A309" s="105">
        <v>2</v>
      </c>
      <c r="B309" s="102">
        <v>3</v>
      </c>
      <c r="C309" s="102">
        <v>7</v>
      </c>
      <c r="D309" s="102">
        <v>1</v>
      </c>
      <c r="E309" s="102" t="s">
        <v>303</v>
      </c>
      <c r="F309" s="107" t="s">
        <v>230</v>
      </c>
      <c r="G309" s="46">
        <f>PPNE5!J309*0.122874</f>
        <v>235918.07999999999</v>
      </c>
      <c r="H309" s="46">
        <f>PPNE5!J309*0.116266</f>
        <v>223230.72</v>
      </c>
      <c r="I309" s="46">
        <f>PPNE5!J309*0.340061</f>
        <v>652917.12</v>
      </c>
      <c r="J309" s="46">
        <f>PPNE5!J309*0.085616</f>
        <v>164382.72</v>
      </c>
      <c r="K309" s="46">
        <f>PPNE5!J309*0.040932</f>
        <v>78589.440000000002</v>
      </c>
      <c r="L309" s="46"/>
      <c r="M309" s="46">
        <f>PPNE5!J309*0.294251</f>
        <v>564961.91999999993</v>
      </c>
      <c r="N309" s="46">
        <f>PPNE5!J309</f>
        <v>1920000</v>
      </c>
      <c r="O309" s="46">
        <f t="shared" si="156"/>
        <v>0.16735397899879101</v>
      </c>
    </row>
    <row r="310" spans="1:15" ht="12.75" x14ac:dyDescent="0.2">
      <c r="A310" s="53">
        <v>2</v>
      </c>
      <c r="B310" s="48">
        <v>3</v>
      </c>
      <c r="C310" s="48">
        <v>7</v>
      </c>
      <c r="D310" s="48">
        <v>1</v>
      </c>
      <c r="E310" s="48" t="s">
        <v>307</v>
      </c>
      <c r="F310" s="45" t="s">
        <v>231</v>
      </c>
      <c r="G310" s="46">
        <f>PPNE5!J310*0.122874</f>
        <v>2022.9975359999999</v>
      </c>
      <c r="H310" s="46">
        <f>PPNE5!J310*0.116266</f>
        <v>1914.2034239999998</v>
      </c>
      <c r="I310" s="46">
        <f>PPNE5!J310*0.340061</f>
        <v>5598.7643040000003</v>
      </c>
      <c r="J310" s="46">
        <f>PPNE5!J310*0.085616</f>
        <v>1409.5818239999999</v>
      </c>
      <c r="K310" s="46">
        <f>PPNE5!J310*0.040932</f>
        <v>673.904448</v>
      </c>
      <c r="L310" s="46"/>
      <c r="M310" s="46">
        <f>PPNE5!J310*0.294251</f>
        <v>4844.5484639999995</v>
      </c>
      <c r="N310" s="46">
        <f>PPNE5!J310</f>
        <v>16464</v>
      </c>
      <c r="O310" s="46">
        <f t="shared" si="156"/>
        <v>1.4350603699146329E-3</v>
      </c>
    </row>
    <row r="311" spans="1:15" ht="12.75" x14ac:dyDescent="0.2">
      <c r="A311" s="53">
        <v>2</v>
      </c>
      <c r="B311" s="48">
        <v>3</v>
      </c>
      <c r="C311" s="48">
        <v>7</v>
      </c>
      <c r="D311" s="48">
        <v>1</v>
      </c>
      <c r="E311" s="48" t="s">
        <v>345</v>
      </c>
      <c r="F311" s="45" t="s">
        <v>232</v>
      </c>
      <c r="G311" s="46">
        <f>PPNE5!J311*0.122874</f>
        <v>9853.5118079999993</v>
      </c>
      <c r="H311" s="46">
        <f>PPNE5!J311*0.116266</f>
        <v>9323.6030719999999</v>
      </c>
      <c r="I311" s="46">
        <f>PPNE5!J311*0.340061</f>
        <v>27270.171711999999</v>
      </c>
      <c r="J311" s="46">
        <f>PPNE5!J311*0.085616</f>
        <v>6865.7182720000001</v>
      </c>
      <c r="K311" s="46">
        <f>PPNE5!J311*0.040932</f>
        <v>3282.4189440000005</v>
      </c>
      <c r="L311" s="46"/>
      <c r="M311" s="46">
        <f>PPNE5!J311*0.294251</f>
        <v>23596.576192</v>
      </c>
      <c r="N311" s="46">
        <f>PPNE5!J311</f>
        <v>80192</v>
      </c>
      <c r="O311" s="46">
        <f t="shared" si="156"/>
        <v>6.9898178561828379E-3</v>
      </c>
    </row>
    <row r="312" spans="1:15" ht="12.75" x14ac:dyDescent="0.2">
      <c r="A312" s="53">
        <v>2</v>
      </c>
      <c r="B312" s="48">
        <v>3</v>
      </c>
      <c r="C312" s="48">
        <v>7</v>
      </c>
      <c r="D312" s="48">
        <v>1</v>
      </c>
      <c r="E312" s="48" t="s">
        <v>347</v>
      </c>
      <c r="F312" s="45" t="s">
        <v>378</v>
      </c>
      <c r="G312" s="46">
        <f>PPNE5!J312*0.122874</f>
        <v>0</v>
      </c>
      <c r="H312" s="46">
        <f>PPNE5!J312*0.116266</f>
        <v>0</v>
      </c>
      <c r="I312" s="46">
        <f>PPNE5!J312*0.340061</f>
        <v>0</v>
      </c>
      <c r="J312" s="46">
        <f>PPNE5!J312*0.085616</f>
        <v>0</v>
      </c>
      <c r="K312" s="46">
        <f>PPNE5!J312*0.040932</f>
        <v>0</v>
      </c>
      <c r="L312" s="46"/>
      <c r="M312" s="46">
        <f>PPNE5!J312*0.294251</f>
        <v>0</v>
      </c>
      <c r="N312" s="46">
        <f>PPNE5!J312</f>
        <v>0</v>
      </c>
      <c r="O312" s="46">
        <f t="shared" si="156"/>
        <v>0</v>
      </c>
    </row>
    <row r="313" spans="1:15" ht="12.75" x14ac:dyDescent="0.2">
      <c r="A313" s="55">
        <v>2</v>
      </c>
      <c r="B313" s="56">
        <v>3</v>
      </c>
      <c r="C313" s="56">
        <v>7</v>
      </c>
      <c r="D313" s="56">
        <v>2</v>
      </c>
      <c r="E313" s="56"/>
      <c r="F313" s="52" t="s">
        <v>233</v>
      </c>
      <c r="G313" s="57">
        <f t="shared" ref="G313:M313" si="157">+G314+G315+G316+G317+G318+G319</f>
        <v>10043949.674262</v>
      </c>
      <c r="H313" s="57">
        <f t="shared" si="157"/>
        <v>9503799.4435579982</v>
      </c>
      <c r="I313" s="57">
        <f t="shared" si="157"/>
        <v>27797219.673642997</v>
      </c>
      <c r="J313" s="57">
        <f t="shared" si="157"/>
        <v>6998411.3426080002</v>
      </c>
      <c r="K313" s="57">
        <f t="shared" si="157"/>
        <v>3345857.9363160003</v>
      </c>
      <c r="L313" s="57">
        <f t="shared" si="157"/>
        <v>0</v>
      </c>
      <c r="M313" s="57">
        <f t="shared" si="157"/>
        <v>24052624.929613002</v>
      </c>
      <c r="N313" s="57">
        <f>PPNE5!J313</f>
        <v>81741863</v>
      </c>
      <c r="O313" s="62">
        <f>IFERROR(N313/$N$18*100,"0.00")</f>
        <v>7.1249093874083611</v>
      </c>
    </row>
    <row r="314" spans="1:15" ht="12.75" x14ac:dyDescent="0.2">
      <c r="A314" s="47">
        <v>2</v>
      </c>
      <c r="B314" s="48">
        <v>3</v>
      </c>
      <c r="C314" s="48">
        <v>7</v>
      </c>
      <c r="D314" s="48">
        <v>2</v>
      </c>
      <c r="E314" s="48" t="s">
        <v>300</v>
      </c>
      <c r="F314" s="45" t="s">
        <v>234</v>
      </c>
      <c r="G314" s="46">
        <f>PPNE5!J314*0.122874</f>
        <v>0</v>
      </c>
      <c r="H314" s="46">
        <f>PPNE5!J314*0.116266</f>
        <v>0</v>
      </c>
      <c r="I314" s="46">
        <f>PPNE5!J314*0.340061</f>
        <v>0</v>
      </c>
      <c r="J314" s="46">
        <f>PPNE5!J314*0.085616</f>
        <v>0</v>
      </c>
      <c r="K314" s="46">
        <f>PPNE5!J314*0.040932</f>
        <v>0</v>
      </c>
      <c r="L314" s="46"/>
      <c r="M314" s="46">
        <f>PPNE5!J314*0.294251</f>
        <v>0</v>
      </c>
      <c r="N314" s="46">
        <f>PPNE5!J314</f>
        <v>0</v>
      </c>
      <c r="O314" s="46">
        <f t="shared" ref="O314:O319" si="158">IFERROR(N314/$N$18*100,"0.00")</f>
        <v>0</v>
      </c>
    </row>
    <row r="315" spans="1:15" ht="12.75" x14ac:dyDescent="0.2">
      <c r="A315" s="47">
        <v>2</v>
      </c>
      <c r="B315" s="48">
        <v>3</v>
      </c>
      <c r="C315" s="48">
        <v>7</v>
      </c>
      <c r="D315" s="48">
        <v>2</v>
      </c>
      <c r="E315" s="48" t="s">
        <v>301</v>
      </c>
      <c r="F315" s="45" t="s">
        <v>235</v>
      </c>
      <c r="G315" s="46">
        <f>PPNE5!J315*0.122874</f>
        <v>0</v>
      </c>
      <c r="H315" s="46">
        <f>PPNE5!J315*0.116266</f>
        <v>0</v>
      </c>
      <c r="I315" s="46">
        <f>PPNE5!J315*0.340061</f>
        <v>0</v>
      </c>
      <c r="J315" s="46">
        <f>PPNE5!J315*0.085616</f>
        <v>0</v>
      </c>
      <c r="K315" s="46">
        <f>PPNE5!J315*0.040932</f>
        <v>0</v>
      </c>
      <c r="L315" s="46"/>
      <c r="M315" s="46">
        <f>PPNE5!J315*0.294251</f>
        <v>0</v>
      </c>
      <c r="N315" s="46">
        <f>PPNE5!J315</f>
        <v>0</v>
      </c>
      <c r="O315" s="46">
        <f t="shared" si="158"/>
        <v>0</v>
      </c>
    </row>
    <row r="316" spans="1:15" ht="12.75" x14ac:dyDescent="0.2">
      <c r="A316" s="47">
        <v>2</v>
      </c>
      <c r="B316" s="48">
        <v>3</v>
      </c>
      <c r="C316" s="48">
        <v>7</v>
      </c>
      <c r="D316" s="48">
        <v>2</v>
      </c>
      <c r="E316" s="48" t="s">
        <v>302</v>
      </c>
      <c r="F316" s="45" t="s">
        <v>236</v>
      </c>
      <c r="G316" s="46">
        <f>PPNE5!J316*0.122874</f>
        <v>9865161.2461919989</v>
      </c>
      <c r="H316" s="46">
        <f>PPNE5!J316*0.116266</f>
        <v>9334626.0189279988</v>
      </c>
      <c r="I316" s="46">
        <f>PPNE5!J316*0.340061</f>
        <v>27302412.215287998</v>
      </c>
      <c r="J316" s="46">
        <f>PPNE5!J316*0.085616</f>
        <v>6873835.3537280001</v>
      </c>
      <c r="K316" s="46">
        <f>PPNE5!J316*0.040932</f>
        <v>3286299.6250560004</v>
      </c>
      <c r="L316" s="46"/>
      <c r="M316" s="46">
        <f>PPNE5!J316*0.294251</f>
        <v>23624473.540808</v>
      </c>
      <c r="N316" s="46">
        <f>PPNE5!J316</f>
        <v>80286808</v>
      </c>
      <c r="O316" s="46">
        <f t="shared" si="158"/>
        <v>6.9980816562041497</v>
      </c>
    </row>
    <row r="317" spans="1:15" ht="12.75" x14ac:dyDescent="0.2">
      <c r="A317" s="47">
        <v>2</v>
      </c>
      <c r="B317" s="48">
        <v>3</v>
      </c>
      <c r="C317" s="48">
        <v>7</v>
      </c>
      <c r="D317" s="48">
        <v>2</v>
      </c>
      <c r="E317" s="48" t="s">
        <v>303</v>
      </c>
      <c r="F317" s="45" t="s">
        <v>237</v>
      </c>
      <c r="G317" s="46">
        <f>PPNE5!J317*0.122874</f>
        <v>5160.7079999999996</v>
      </c>
      <c r="H317" s="46">
        <f>PPNE5!J317*0.116266</f>
        <v>4883.1719999999996</v>
      </c>
      <c r="I317" s="46">
        <f>PPNE5!J317*0.340061</f>
        <v>14282.562</v>
      </c>
      <c r="J317" s="46">
        <f>PPNE5!J317*0.085616</f>
        <v>3595.8719999999998</v>
      </c>
      <c r="K317" s="46">
        <f>PPNE5!J317*0.040932</f>
        <v>1719.1440000000002</v>
      </c>
      <c r="L317" s="46"/>
      <c r="M317" s="46">
        <f>PPNE5!J317*0.294251</f>
        <v>12358.541999999999</v>
      </c>
      <c r="N317" s="46">
        <f>PPNE5!J317</f>
        <v>42000</v>
      </c>
      <c r="O317" s="46">
        <f t="shared" si="158"/>
        <v>3.6608682905985537E-3</v>
      </c>
    </row>
    <row r="318" spans="1:15" ht="12.75" x14ac:dyDescent="0.2">
      <c r="A318" s="47">
        <v>2</v>
      </c>
      <c r="B318" s="48">
        <v>3</v>
      </c>
      <c r="C318" s="48">
        <v>7</v>
      </c>
      <c r="D318" s="48">
        <v>2</v>
      </c>
      <c r="E318" s="48" t="s">
        <v>307</v>
      </c>
      <c r="F318" s="45" t="s">
        <v>238</v>
      </c>
      <c r="G318" s="46">
        <f>PPNE5!J318*0.122874</f>
        <v>10837.486800000001</v>
      </c>
      <c r="H318" s="46">
        <f>PPNE5!J318*0.116266</f>
        <v>10254.661199999999</v>
      </c>
      <c r="I318" s="46">
        <f>PPNE5!J318*0.340061</f>
        <v>29993.3802</v>
      </c>
      <c r="J318" s="46">
        <f>PPNE5!J318*0.085616</f>
        <v>7551.3311999999996</v>
      </c>
      <c r="K318" s="46">
        <f>PPNE5!J318*0.040932</f>
        <v>3610.2024000000001</v>
      </c>
      <c r="L318" s="46"/>
      <c r="M318" s="46">
        <f>PPNE5!J318*0.294251</f>
        <v>25952.938199999997</v>
      </c>
      <c r="N318" s="46">
        <f>PPNE5!J318</f>
        <v>88200</v>
      </c>
      <c r="O318" s="46">
        <f t="shared" si="158"/>
        <v>7.687823410256962E-3</v>
      </c>
    </row>
    <row r="319" spans="1:15" ht="12.75" x14ac:dyDescent="0.2">
      <c r="A319" s="61">
        <v>2</v>
      </c>
      <c r="B319" s="61">
        <v>3</v>
      </c>
      <c r="C319" s="61">
        <v>7</v>
      </c>
      <c r="D319" s="61">
        <v>2</v>
      </c>
      <c r="E319" s="61" t="s">
        <v>345</v>
      </c>
      <c r="F319" s="49" t="s">
        <v>379</v>
      </c>
      <c r="G319" s="46">
        <f>PPNE5!J319*0.122874</f>
        <v>162790.23327</v>
      </c>
      <c r="H319" s="46">
        <f>PPNE5!J319*0.116266</f>
        <v>154035.59143</v>
      </c>
      <c r="I319" s="46">
        <f>PPNE5!J319*0.340061</f>
        <v>450531.51615500002</v>
      </c>
      <c r="J319" s="46">
        <f>PPNE5!J319*0.085616</f>
        <v>113428.78568</v>
      </c>
      <c r="K319" s="46">
        <f>PPNE5!J319*0.040932</f>
        <v>54228.964860000007</v>
      </c>
      <c r="L319" s="46"/>
      <c r="M319" s="46">
        <f>PPNE5!J319*0.294251</f>
        <v>389839.908605</v>
      </c>
      <c r="N319" s="46">
        <f>PPNE5!J319</f>
        <v>1324855</v>
      </c>
      <c r="O319" s="46">
        <f t="shared" si="158"/>
        <v>0.11547903950335588</v>
      </c>
    </row>
    <row r="320" spans="1:15" ht="12.75" x14ac:dyDescent="0.2">
      <c r="A320" s="77">
        <v>2</v>
      </c>
      <c r="B320" s="75">
        <v>3</v>
      </c>
      <c r="C320" s="75">
        <v>8</v>
      </c>
      <c r="D320" s="75"/>
      <c r="E320" s="75"/>
      <c r="F320" s="78" t="s">
        <v>380</v>
      </c>
      <c r="G320" s="299">
        <f t="shared" ref="G320:M320" si="159">+G321+G323</f>
        <v>0</v>
      </c>
      <c r="H320" s="299">
        <f t="shared" si="159"/>
        <v>0</v>
      </c>
      <c r="I320" s="299">
        <f t="shared" si="159"/>
        <v>0</v>
      </c>
      <c r="J320" s="299">
        <f t="shared" si="159"/>
        <v>0</v>
      </c>
      <c r="K320" s="299">
        <f t="shared" si="159"/>
        <v>0</v>
      </c>
      <c r="L320" s="299">
        <f t="shared" si="159"/>
        <v>0</v>
      </c>
      <c r="M320" s="299">
        <f t="shared" si="159"/>
        <v>0</v>
      </c>
      <c r="N320" s="299">
        <f>PPNE5!J320</f>
        <v>0</v>
      </c>
      <c r="O320" s="76">
        <f t="shared" si="153"/>
        <v>0</v>
      </c>
    </row>
    <row r="321" spans="1:15" ht="12.75" x14ac:dyDescent="0.2">
      <c r="A321" s="65">
        <v>2</v>
      </c>
      <c r="B321" s="65">
        <v>3</v>
      </c>
      <c r="C321" s="65">
        <v>8</v>
      </c>
      <c r="D321" s="65">
        <v>1</v>
      </c>
      <c r="E321" s="65"/>
      <c r="F321" s="44" t="s">
        <v>381</v>
      </c>
      <c r="G321" s="57">
        <f t="shared" ref="G321:M321" si="160">+G322</f>
        <v>0</v>
      </c>
      <c r="H321" s="57">
        <f t="shared" si="160"/>
        <v>0</v>
      </c>
      <c r="I321" s="57">
        <f t="shared" si="160"/>
        <v>0</v>
      </c>
      <c r="J321" s="57">
        <f t="shared" si="160"/>
        <v>0</v>
      </c>
      <c r="K321" s="57">
        <f t="shared" si="160"/>
        <v>0</v>
      </c>
      <c r="L321" s="57">
        <f t="shared" si="160"/>
        <v>0</v>
      </c>
      <c r="M321" s="57">
        <f t="shared" si="160"/>
        <v>0</v>
      </c>
      <c r="N321" s="57">
        <f>PPNE5!J321</f>
        <v>0</v>
      </c>
      <c r="O321" s="70">
        <f t="shared" si="153"/>
        <v>0</v>
      </c>
    </row>
    <row r="322" spans="1:15" ht="12.75" x14ac:dyDescent="0.2">
      <c r="A322" s="61">
        <v>2</v>
      </c>
      <c r="B322" s="61">
        <v>3</v>
      </c>
      <c r="C322" s="61">
        <v>8</v>
      </c>
      <c r="D322" s="61">
        <v>1</v>
      </c>
      <c r="E322" s="61" t="s">
        <v>300</v>
      </c>
      <c r="F322" s="49" t="s">
        <v>381</v>
      </c>
      <c r="G322" s="46">
        <f>PPNE5!J322*0.122874</f>
        <v>0</v>
      </c>
      <c r="H322" s="46">
        <f>PPNE5!J322*0.116266</f>
        <v>0</v>
      </c>
      <c r="I322" s="46">
        <f>PPNE5!J322*0.340061</f>
        <v>0</v>
      </c>
      <c r="J322" s="46">
        <f>PPNE5!J322*0.085616</f>
        <v>0</v>
      </c>
      <c r="K322" s="46">
        <f>PPNE5!J322*0.040932</f>
        <v>0</v>
      </c>
      <c r="L322" s="46"/>
      <c r="M322" s="46">
        <f>PPNE5!J322*0.294251</f>
        <v>0</v>
      </c>
      <c r="N322" s="46">
        <f>PPNE5!J322</f>
        <v>0</v>
      </c>
      <c r="O322" s="46">
        <f t="shared" si="153"/>
        <v>0</v>
      </c>
    </row>
    <row r="323" spans="1:15" ht="12.75" x14ac:dyDescent="0.2">
      <c r="A323" s="65">
        <v>2</v>
      </c>
      <c r="B323" s="65">
        <v>3</v>
      </c>
      <c r="C323" s="65">
        <v>8</v>
      </c>
      <c r="D323" s="65">
        <v>2</v>
      </c>
      <c r="E323" s="65"/>
      <c r="F323" s="44" t="s">
        <v>382</v>
      </c>
      <c r="G323" s="57">
        <f t="shared" ref="G323:M323" si="161">+G324</f>
        <v>0</v>
      </c>
      <c r="H323" s="57">
        <f t="shared" si="161"/>
        <v>0</v>
      </c>
      <c r="I323" s="57">
        <f t="shared" si="161"/>
        <v>0</v>
      </c>
      <c r="J323" s="57">
        <f t="shared" si="161"/>
        <v>0</v>
      </c>
      <c r="K323" s="57">
        <f t="shared" si="161"/>
        <v>0</v>
      </c>
      <c r="L323" s="57">
        <f t="shared" si="161"/>
        <v>0</v>
      </c>
      <c r="M323" s="57">
        <f t="shared" si="161"/>
        <v>0</v>
      </c>
      <c r="N323" s="57">
        <f>PPNE5!J323</f>
        <v>0</v>
      </c>
      <c r="O323" s="70">
        <f t="shared" si="153"/>
        <v>0</v>
      </c>
    </row>
    <row r="324" spans="1:15" ht="12.75" x14ac:dyDescent="0.2">
      <c r="A324" s="61">
        <v>2</v>
      </c>
      <c r="B324" s="61">
        <v>3</v>
      </c>
      <c r="C324" s="61">
        <v>8</v>
      </c>
      <c r="D324" s="61">
        <v>2</v>
      </c>
      <c r="E324" s="61" t="s">
        <v>300</v>
      </c>
      <c r="F324" s="49" t="s">
        <v>382</v>
      </c>
      <c r="G324" s="46">
        <f>PPNE5!J324*0.122874</f>
        <v>0</v>
      </c>
      <c r="H324" s="46">
        <f>PPNE5!J324*0.116266</f>
        <v>0</v>
      </c>
      <c r="I324" s="46">
        <f>PPNE5!J324*0.340061</f>
        <v>0</v>
      </c>
      <c r="J324" s="46">
        <f>PPNE5!J324*0.085616</f>
        <v>0</v>
      </c>
      <c r="K324" s="46">
        <f>PPNE5!J324*0.040932</f>
        <v>0</v>
      </c>
      <c r="L324" s="46"/>
      <c r="M324" s="46">
        <f>PPNE5!J324*0.294251</f>
        <v>0</v>
      </c>
      <c r="N324" s="46">
        <f>PPNE5!J324</f>
        <v>0</v>
      </c>
      <c r="O324" s="46">
        <f t="shared" si="153"/>
        <v>0</v>
      </c>
    </row>
    <row r="325" spans="1:15" ht="12.75" x14ac:dyDescent="0.2">
      <c r="A325" s="77">
        <v>2</v>
      </c>
      <c r="B325" s="75">
        <v>3</v>
      </c>
      <c r="C325" s="75">
        <v>9</v>
      </c>
      <c r="D325" s="75"/>
      <c r="E325" s="75"/>
      <c r="F325" s="78" t="s">
        <v>33</v>
      </c>
      <c r="G325" s="299">
        <f>+G326+G328+G331+G333+G335+G337+G339+G341+G343</f>
        <v>10942546.830486</v>
      </c>
      <c r="H325" s="299">
        <f t="shared" ref="H325:M325" si="162">+H326+H328+H331+H333+H335+H337+H339+H341+H343</f>
        <v>28370619.919973999</v>
      </c>
      <c r="I325" s="299">
        <f t="shared" si="162"/>
        <v>102502331.21997902</v>
      </c>
      <c r="J325" s="299">
        <f t="shared" si="162"/>
        <v>27829290.684623998</v>
      </c>
      <c r="K325" s="299">
        <f t="shared" si="162"/>
        <v>18267707.407547999</v>
      </c>
      <c r="L325" s="299">
        <f t="shared" si="162"/>
        <v>0</v>
      </c>
      <c r="M325" s="299">
        <f t="shared" si="162"/>
        <v>5196954.9373890003</v>
      </c>
      <c r="N325" s="299">
        <f>PPNE5!J325</f>
        <v>193109451</v>
      </c>
      <c r="O325" s="76">
        <f>IFERROR(N325/$N$18*100,"0.00")</f>
        <v>16.832101566209406</v>
      </c>
    </row>
    <row r="326" spans="1:15" ht="12.75" x14ac:dyDescent="0.2">
      <c r="A326" s="55">
        <v>2</v>
      </c>
      <c r="B326" s="56">
        <v>3</v>
      </c>
      <c r="C326" s="56">
        <v>9</v>
      </c>
      <c r="D326" s="56">
        <v>1</v>
      </c>
      <c r="E326" s="56"/>
      <c r="F326" s="52" t="s">
        <v>239</v>
      </c>
      <c r="G326" s="57">
        <f t="shared" ref="G326:M326" si="163">+G327</f>
        <v>589280.23506600002</v>
      </c>
      <c r="H326" s="57">
        <f t="shared" si="163"/>
        <v>557589.52919399994</v>
      </c>
      <c r="I326" s="57">
        <f t="shared" si="163"/>
        <v>1630867.6043489999</v>
      </c>
      <c r="J326" s="57">
        <f t="shared" si="163"/>
        <v>410597.98334400001</v>
      </c>
      <c r="K326" s="57">
        <f t="shared" si="163"/>
        <v>196302.05398800003</v>
      </c>
      <c r="L326" s="57">
        <f t="shared" si="163"/>
        <v>0</v>
      </c>
      <c r="M326" s="57">
        <f t="shared" si="163"/>
        <v>1411171.594059</v>
      </c>
      <c r="N326" s="57">
        <f>PPNE5!J326</f>
        <v>4795809</v>
      </c>
      <c r="O326" s="62">
        <f>IFERROR(N326/$N$18*100,"0.00")</f>
        <v>0.4180196451396942</v>
      </c>
    </row>
    <row r="327" spans="1:15" ht="12.75" x14ac:dyDescent="0.2">
      <c r="A327" s="53">
        <v>2</v>
      </c>
      <c r="B327" s="48">
        <v>3</v>
      </c>
      <c r="C327" s="48">
        <v>9</v>
      </c>
      <c r="D327" s="48">
        <v>1</v>
      </c>
      <c r="E327" s="48" t="s">
        <v>300</v>
      </c>
      <c r="F327" s="45" t="s">
        <v>239</v>
      </c>
      <c r="G327" s="46">
        <f>PPNE5!J327*0.122874</f>
        <v>589280.23506600002</v>
      </c>
      <c r="H327" s="46">
        <f>PPNE5!J327*0.116266</f>
        <v>557589.52919399994</v>
      </c>
      <c r="I327" s="46">
        <f>PPNE5!J327*0.340061</f>
        <v>1630867.6043489999</v>
      </c>
      <c r="J327" s="46">
        <f>PPNE5!J327*0.085616</f>
        <v>410597.98334400001</v>
      </c>
      <c r="K327" s="46">
        <f>PPNE5!J327*0.040932</f>
        <v>196302.05398800003</v>
      </c>
      <c r="L327" s="46"/>
      <c r="M327" s="46">
        <f>PPNE5!J327*0.294251</f>
        <v>1411171.594059</v>
      </c>
      <c r="N327" s="46">
        <f>PPNE5!J327</f>
        <v>4795809</v>
      </c>
      <c r="O327" s="46">
        <f t="shared" ref="O327" si="164">IFERROR(N327/$N$18*100,"0.00")</f>
        <v>0.4180196451396942</v>
      </c>
    </row>
    <row r="328" spans="1:15" ht="12.75" x14ac:dyDescent="0.2">
      <c r="A328" s="55">
        <v>2</v>
      </c>
      <c r="B328" s="56">
        <v>3</v>
      </c>
      <c r="C328" s="56">
        <v>9</v>
      </c>
      <c r="D328" s="56">
        <v>2</v>
      </c>
      <c r="E328" s="56"/>
      <c r="F328" s="52" t="s">
        <v>240</v>
      </c>
      <c r="G328" s="57">
        <f t="shared" ref="G328:L328" si="165">+G329</f>
        <v>385204.82929199998</v>
      </c>
      <c r="H328" s="57">
        <f t="shared" si="165"/>
        <v>364489.02682799997</v>
      </c>
      <c r="I328" s="57">
        <f t="shared" si="165"/>
        <v>1066076.9524379999</v>
      </c>
      <c r="J328" s="57">
        <f t="shared" si="165"/>
        <v>268402.564128</v>
      </c>
      <c r="K328" s="57">
        <f t="shared" si="165"/>
        <v>128320.100856</v>
      </c>
      <c r="L328" s="57">
        <f t="shared" si="165"/>
        <v>0</v>
      </c>
      <c r="M328" s="57">
        <f>+M329+M330</f>
        <v>922464.52645799995</v>
      </c>
      <c r="N328" s="57">
        <f>PPNE5!J328</f>
        <v>3134958</v>
      </c>
      <c r="O328" s="62">
        <f>IFERROR(N328/$N$18*100,"0.00")</f>
        <v>0.27325400796567284</v>
      </c>
    </row>
    <row r="329" spans="1:15" ht="12.75" x14ac:dyDescent="0.2">
      <c r="A329" s="53">
        <v>2</v>
      </c>
      <c r="B329" s="48">
        <v>3</v>
      </c>
      <c r="C329" s="48">
        <v>9</v>
      </c>
      <c r="D329" s="48">
        <v>2</v>
      </c>
      <c r="E329" s="48" t="s">
        <v>300</v>
      </c>
      <c r="F329" s="45" t="s">
        <v>240</v>
      </c>
      <c r="G329" s="46">
        <f>PPNE5!J329*0.122874</f>
        <v>385204.82929199998</v>
      </c>
      <c r="H329" s="46">
        <f>PPNE5!J329*0.116266</f>
        <v>364489.02682799997</v>
      </c>
      <c r="I329" s="46">
        <f>PPNE5!J329*0.340061</f>
        <v>1066076.9524379999</v>
      </c>
      <c r="J329" s="46">
        <f>PPNE5!J329*0.085616</f>
        <v>268402.564128</v>
      </c>
      <c r="K329" s="46">
        <f>PPNE5!J329*0.040932</f>
        <v>128320.100856</v>
      </c>
      <c r="L329" s="46"/>
      <c r="M329" s="46">
        <f>PPNE5!J329*0.294251</f>
        <v>922464.52645799995</v>
      </c>
      <c r="N329" s="46">
        <f>PPNE5!J329</f>
        <v>3134958</v>
      </c>
      <c r="O329" s="46">
        <f t="shared" ref="O329:O330" si="166">IFERROR(N329/$N$18*100,"0.00")</f>
        <v>0.27325400796567284</v>
      </c>
    </row>
    <row r="330" spans="1:15" ht="12.75" x14ac:dyDescent="0.2">
      <c r="A330" s="53">
        <v>2</v>
      </c>
      <c r="B330" s="48">
        <v>3</v>
      </c>
      <c r="C330" s="48">
        <v>9</v>
      </c>
      <c r="D330" s="48">
        <v>2</v>
      </c>
      <c r="E330" s="48" t="s">
        <v>301</v>
      </c>
      <c r="F330" s="45" t="s">
        <v>1232</v>
      </c>
      <c r="G330" s="46">
        <f>PPNE5!J330*0.122874</f>
        <v>0</v>
      </c>
      <c r="H330" s="46">
        <f>PPNE5!J330*0.116266</f>
        <v>0</v>
      </c>
      <c r="I330" s="46">
        <f>PPNE5!J330*0.340061</f>
        <v>0</v>
      </c>
      <c r="J330" s="46">
        <f>PPNE5!J330*0.085616</f>
        <v>0</v>
      </c>
      <c r="K330" s="46">
        <f>PPNE5!J330*0.040932</f>
        <v>0</v>
      </c>
      <c r="L330" s="46"/>
      <c r="M330" s="46">
        <f>PPNE5!J330*0.294251</f>
        <v>0</v>
      </c>
      <c r="N330" s="46">
        <f>PPNE5!J330</f>
        <v>0</v>
      </c>
      <c r="O330" s="46">
        <f t="shared" si="166"/>
        <v>0</v>
      </c>
    </row>
    <row r="331" spans="1:15" ht="12.75" x14ac:dyDescent="0.2">
      <c r="A331" s="55">
        <v>2</v>
      </c>
      <c r="B331" s="56">
        <v>3</v>
      </c>
      <c r="C331" s="56">
        <v>9</v>
      </c>
      <c r="D331" s="56">
        <v>3</v>
      </c>
      <c r="E331" s="56"/>
      <c r="F331" s="52" t="s">
        <v>383</v>
      </c>
      <c r="G331" s="57">
        <f t="shared" ref="G331:M331" si="167">+G332</f>
        <v>8772390.5999999996</v>
      </c>
      <c r="H331" s="57">
        <f t="shared" si="167"/>
        <v>26317171.800000001</v>
      </c>
      <c r="I331" s="57">
        <f t="shared" si="167"/>
        <v>96496296.600000009</v>
      </c>
      <c r="J331" s="57">
        <f t="shared" si="167"/>
        <v>26317171.800000001</v>
      </c>
      <c r="K331" s="57">
        <f t="shared" si="167"/>
        <v>17544781.199999999</v>
      </c>
      <c r="L331" s="57">
        <f t="shared" si="167"/>
        <v>0</v>
      </c>
      <c r="M331" s="57">
        <f t="shared" si="167"/>
        <v>0</v>
      </c>
      <c r="N331" s="57">
        <f>PPNE5!J331</f>
        <v>175447812</v>
      </c>
      <c r="O331" s="62">
        <f>IFERROR(N331/$N$18*100,"0.00")</f>
        <v>15.292650752516579</v>
      </c>
    </row>
    <row r="332" spans="1:15" ht="12.75" x14ac:dyDescent="0.2">
      <c r="A332" s="53">
        <v>2</v>
      </c>
      <c r="B332" s="48">
        <v>3</v>
      </c>
      <c r="C332" s="48">
        <v>9</v>
      </c>
      <c r="D332" s="48">
        <v>3</v>
      </c>
      <c r="E332" s="48" t="s">
        <v>300</v>
      </c>
      <c r="F332" s="45" t="s">
        <v>383</v>
      </c>
      <c r="G332" s="46">
        <f>PPNE5!J332*0.05</f>
        <v>8772390.5999999996</v>
      </c>
      <c r="H332" s="46">
        <f>PPNE5!J332*0.15</f>
        <v>26317171.800000001</v>
      </c>
      <c r="I332" s="46">
        <f>PPNE5!J332*0.55</f>
        <v>96496296.600000009</v>
      </c>
      <c r="J332" s="46">
        <f>PPNE5!J332*0.15</f>
        <v>26317171.800000001</v>
      </c>
      <c r="K332" s="46">
        <f>PPNE5!J332*0.1</f>
        <v>17544781.199999999</v>
      </c>
      <c r="L332" s="46"/>
      <c r="M332" s="46">
        <v>0</v>
      </c>
      <c r="N332" s="46">
        <f>PPNE5!J332</f>
        <v>175447812</v>
      </c>
      <c r="O332" s="46">
        <f t="shared" ref="O332" si="168">IFERROR(N332/$N$18*100,"0.00")</f>
        <v>15.292650752516579</v>
      </c>
    </row>
    <row r="333" spans="1:15" ht="12.75" x14ac:dyDescent="0.2">
      <c r="A333" s="55">
        <v>2</v>
      </c>
      <c r="B333" s="56">
        <v>3</v>
      </c>
      <c r="C333" s="56">
        <v>9</v>
      </c>
      <c r="D333" s="56">
        <v>4</v>
      </c>
      <c r="E333" s="56"/>
      <c r="F333" s="52" t="s">
        <v>241</v>
      </c>
      <c r="G333" s="57">
        <f t="shared" ref="G333:M333" si="169">+G334</f>
        <v>0</v>
      </c>
      <c r="H333" s="57">
        <f t="shared" si="169"/>
        <v>0</v>
      </c>
      <c r="I333" s="57">
        <f t="shared" si="169"/>
        <v>0</v>
      </c>
      <c r="J333" s="57">
        <f t="shared" si="169"/>
        <v>0</v>
      </c>
      <c r="K333" s="57">
        <f t="shared" si="169"/>
        <v>0</v>
      </c>
      <c r="L333" s="57">
        <f t="shared" si="169"/>
        <v>0</v>
      </c>
      <c r="M333" s="57">
        <f t="shared" si="169"/>
        <v>0</v>
      </c>
      <c r="N333" s="57">
        <f>PPNE5!J333</f>
        <v>0</v>
      </c>
      <c r="O333" s="62">
        <f>IFERROR(N333/$N$18*100,"0.00")</f>
        <v>0</v>
      </c>
    </row>
    <row r="334" spans="1:15" ht="12.75" x14ac:dyDescent="0.2">
      <c r="A334" s="53">
        <v>2</v>
      </c>
      <c r="B334" s="48">
        <v>3</v>
      </c>
      <c r="C334" s="48">
        <v>9</v>
      </c>
      <c r="D334" s="48">
        <v>4</v>
      </c>
      <c r="E334" s="48" t="s">
        <v>300</v>
      </c>
      <c r="F334" s="45" t="s">
        <v>241</v>
      </c>
      <c r="G334" s="46">
        <f>PPNE5!J334*0.122874</f>
        <v>0</v>
      </c>
      <c r="H334" s="46">
        <f>PPNE5!J334*0.116266</f>
        <v>0</v>
      </c>
      <c r="I334" s="46">
        <f>PPNE5!J334*0.340061</f>
        <v>0</v>
      </c>
      <c r="J334" s="46">
        <f>PPNE5!J334*0.085616</f>
        <v>0</v>
      </c>
      <c r="K334" s="46">
        <f>PPNE5!J334*0.040932</f>
        <v>0</v>
      </c>
      <c r="L334" s="46"/>
      <c r="M334" s="46">
        <f>PPNE5!J334*0.294251</f>
        <v>0</v>
      </c>
      <c r="N334" s="46">
        <f>PPNE5!J334</f>
        <v>0</v>
      </c>
      <c r="O334" s="46">
        <f t="shared" si="153"/>
        <v>0</v>
      </c>
    </row>
    <row r="335" spans="1:15" ht="12.75" x14ac:dyDescent="0.2">
      <c r="A335" s="55">
        <v>2</v>
      </c>
      <c r="B335" s="56">
        <v>3</v>
      </c>
      <c r="C335" s="56">
        <v>9</v>
      </c>
      <c r="D335" s="56">
        <v>5</v>
      </c>
      <c r="E335" s="56"/>
      <c r="F335" s="52" t="s">
        <v>242</v>
      </c>
      <c r="G335" s="57">
        <f t="shared" ref="G335:M335" si="170">+G336</f>
        <v>100293.199272</v>
      </c>
      <c r="H335" s="57">
        <f t="shared" si="170"/>
        <v>94899.564648</v>
      </c>
      <c r="I335" s="57">
        <f t="shared" si="170"/>
        <v>277567.309908</v>
      </c>
      <c r="J335" s="57">
        <f t="shared" si="170"/>
        <v>69882.176447999998</v>
      </c>
      <c r="K335" s="57">
        <f t="shared" si="170"/>
        <v>33409.844496000005</v>
      </c>
      <c r="L335" s="57">
        <f t="shared" si="170"/>
        <v>0</v>
      </c>
      <c r="M335" s="57">
        <f t="shared" si="170"/>
        <v>240175.90522799999</v>
      </c>
      <c r="N335" s="57">
        <f>PPNE5!J335</f>
        <v>816228</v>
      </c>
      <c r="O335" s="62">
        <f>IFERROR(N335/$N$18*100,"0.00")</f>
        <v>7.1145314359492284E-2</v>
      </c>
    </row>
    <row r="336" spans="1:15" ht="12.75" x14ac:dyDescent="0.2">
      <c r="A336" s="53">
        <v>2</v>
      </c>
      <c r="B336" s="48">
        <v>3</v>
      </c>
      <c r="C336" s="48">
        <v>9</v>
      </c>
      <c r="D336" s="48">
        <v>5</v>
      </c>
      <c r="E336" s="48" t="s">
        <v>300</v>
      </c>
      <c r="F336" s="45" t="s">
        <v>242</v>
      </c>
      <c r="G336" s="46">
        <f>PPNE5!J336*0.122874</f>
        <v>100293.199272</v>
      </c>
      <c r="H336" s="46">
        <f>PPNE5!J336*0.116266</f>
        <v>94899.564648</v>
      </c>
      <c r="I336" s="46">
        <f>PPNE5!J336*0.340061</f>
        <v>277567.309908</v>
      </c>
      <c r="J336" s="46">
        <f>PPNE5!J336*0.085616</f>
        <v>69882.176447999998</v>
      </c>
      <c r="K336" s="46">
        <f>PPNE5!J336*0.040932</f>
        <v>33409.844496000005</v>
      </c>
      <c r="L336" s="46"/>
      <c r="M336" s="46">
        <f>PPNE5!J336*0.294251</f>
        <v>240175.90522799999</v>
      </c>
      <c r="N336" s="46">
        <f>PPNE5!J336</f>
        <v>816228</v>
      </c>
      <c r="O336" s="46">
        <f t="shared" ref="O336" si="171">IFERROR(N336/$N$18*100,"0.00")</f>
        <v>7.1145314359492284E-2</v>
      </c>
    </row>
    <row r="337" spans="1:15" ht="12.75" x14ac:dyDescent="0.2">
      <c r="A337" s="55">
        <v>2</v>
      </c>
      <c r="B337" s="56">
        <v>3</v>
      </c>
      <c r="C337" s="56">
        <v>9</v>
      </c>
      <c r="D337" s="56">
        <v>6</v>
      </c>
      <c r="E337" s="56"/>
      <c r="F337" s="52" t="s">
        <v>243</v>
      </c>
      <c r="G337" s="57">
        <f t="shared" ref="G337:M337" si="172">+G338</f>
        <v>278336.27365799999</v>
      </c>
      <c r="H337" s="57">
        <f t="shared" si="172"/>
        <v>263367.71972200001</v>
      </c>
      <c r="I337" s="57">
        <f t="shared" si="172"/>
        <v>770311.95823700004</v>
      </c>
      <c r="J337" s="57">
        <f t="shared" si="172"/>
        <v>193938.81867199999</v>
      </c>
      <c r="K337" s="57">
        <f t="shared" si="172"/>
        <v>92719.862244000004</v>
      </c>
      <c r="L337" s="57">
        <f t="shared" si="172"/>
        <v>0</v>
      </c>
      <c r="M337" s="57">
        <f t="shared" si="172"/>
        <v>666542.36746699992</v>
      </c>
      <c r="N337" s="57">
        <f>PPNE5!J337</f>
        <v>2265217</v>
      </c>
      <c r="O337" s="62">
        <f>IFERROR(N337/$N$18*100,"0.00")</f>
        <v>0.19744431158630438</v>
      </c>
    </row>
    <row r="338" spans="1:15" ht="12.75" x14ac:dyDescent="0.2">
      <c r="A338" s="53">
        <v>2</v>
      </c>
      <c r="B338" s="48">
        <v>3</v>
      </c>
      <c r="C338" s="48">
        <v>9</v>
      </c>
      <c r="D338" s="48">
        <v>6</v>
      </c>
      <c r="E338" s="48" t="s">
        <v>300</v>
      </c>
      <c r="F338" s="45" t="s">
        <v>243</v>
      </c>
      <c r="G338" s="46">
        <f>PPNE5!J338*0.122874</f>
        <v>278336.27365799999</v>
      </c>
      <c r="H338" s="46">
        <f>PPNE5!J338*0.116266</f>
        <v>263367.71972200001</v>
      </c>
      <c r="I338" s="46">
        <f>PPNE5!J338*0.340061</f>
        <v>770311.95823700004</v>
      </c>
      <c r="J338" s="46">
        <f>PPNE5!J338*0.085616</f>
        <v>193938.81867199999</v>
      </c>
      <c r="K338" s="46">
        <f>PPNE5!J338*0.040932</f>
        <v>92719.862244000004</v>
      </c>
      <c r="L338" s="46"/>
      <c r="M338" s="46">
        <f>PPNE5!J338*0.294251</f>
        <v>666542.36746699992</v>
      </c>
      <c r="N338" s="46">
        <f>PPNE5!J338</f>
        <v>2265217</v>
      </c>
      <c r="O338" s="46">
        <f t="shared" ref="O338" si="173">IFERROR(N338/$N$18*100,"0.00")</f>
        <v>0.19744431158630438</v>
      </c>
    </row>
    <row r="339" spans="1:15" ht="12.75" x14ac:dyDescent="0.2">
      <c r="A339" s="55">
        <v>2</v>
      </c>
      <c r="B339" s="56">
        <v>3</v>
      </c>
      <c r="C339" s="56">
        <v>9</v>
      </c>
      <c r="D339" s="56">
        <v>7</v>
      </c>
      <c r="E339" s="56"/>
      <c r="F339" s="52" t="s">
        <v>384</v>
      </c>
      <c r="G339" s="57">
        <f t="shared" ref="G339:M339" si="174">+G340</f>
        <v>1376.1887999999999</v>
      </c>
      <c r="H339" s="57">
        <f t="shared" si="174"/>
        <v>1302.1792</v>
      </c>
      <c r="I339" s="57">
        <f t="shared" si="174"/>
        <v>3808.6831999999999</v>
      </c>
      <c r="J339" s="57">
        <f t="shared" si="174"/>
        <v>958.89919999999995</v>
      </c>
      <c r="K339" s="57">
        <f t="shared" si="174"/>
        <v>458.43840000000006</v>
      </c>
      <c r="L339" s="57">
        <f t="shared" si="174"/>
        <v>0</v>
      </c>
      <c r="M339" s="57">
        <f t="shared" si="174"/>
        <v>3295.6111999999998</v>
      </c>
      <c r="N339" s="57">
        <f>PPNE5!J339</f>
        <v>11200</v>
      </c>
      <c r="O339" s="62">
        <f>IFERROR(N339/$N$18*100,"0.00")</f>
        <v>9.7623154415961422E-4</v>
      </c>
    </row>
    <row r="340" spans="1:15" ht="12.75" x14ac:dyDescent="0.2">
      <c r="A340" s="53">
        <v>2</v>
      </c>
      <c r="B340" s="48">
        <v>3</v>
      </c>
      <c r="C340" s="48">
        <v>9</v>
      </c>
      <c r="D340" s="48">
        <v>7</v>
      </c>
      <c r="E340" s="48" t="s">
        <v>300</v>
      </c>
      <c r="F340" s="45" t="s">
        <v>384</v>
      </c>
      <c r="G340" s="46">
        <f>PPNE5!J340*0.122874</f>
        <v>1376.1887999999999</v>
      </c>
      <c r="H340" s="46">
        <f>PPNE5!J340*0.116266</f>
        <v>1302.1792</v>
      </c>
      <c r="I340" s="46">
        <f>PPNE5!J340*0.340061</f>
        <v>3808.6831999999999</v>
      </c>
      <c r="J340" s="46">
        <f>PPNE5!J340*0.085616</f>
        <v>958.89919999999995</v>
      </c>
      <c r="K340" s="46">
        <f>PPNE5!J340*0.040932</f>
        <v>458.43840000000006</v>
      </c>
      <c r="L340" s="46"/>
      <c r="M340" s="46">
        <f>PPNE5!J340*0.294251</f>
        <v>3295.6111999999998</v>
      </c>
      <c r="N340" s="46">
        <f>PPNE5!J340</f>
        <v>11200</v>
      </c>
      <c r="O340" s="46">
        <f t="shared" ref="O340:O399" si="175">IFERROR(N340/$J$18*100,"0.00")</f>
        <v>8.7213364073069101E-3</v>
      </c>
    </row>
    <row r="341" spans="1:15" ht="12.75" x14ac:dyDescent="0.2">
      <c r="A341" s="55">
        <v>2</v>
      </c>
      <c r="B341" s="56">
        <v>3</v>
      </c>
      <c r="C341" s="56">
        <v>9</v>
      </c>
      <c r="D341" s="56">
        <v>8</v>
      </c>
      <c r="E341" s="56"/>
      <c r="F341" s="52" t="s">
        <v>244</v>
      </c>
      <c r="G341" s="57">
        <f t="shared" ref="G341:M341" si="176">+G342</f>
        <v>119370.86225999999</v>
      </c>
      <c r="H341" s="57">
        <f t="shared" si="176"/>
        <v>112951.25633999999</v>
      </c>
      <c r="I341" s="57">
        <f t="shared" si="176"/>
        <v>330365.86089000001</v>
      </c>
      <c r="J341" s="57">
        <f t="shared" si="176"/>
        <v>83175.087839999993</v>
      </c>
      <c r="K341" s="57">
        <f t="shared" si="176"/>
        <v>39765.028680000003</v>
      </c>
      <c r="L341" s="57">
        <f t="shared" si="176"/>
        <v>0</v>
      </c>
      <c r="M341" s="57">
        <f t="shared" si="176"/>
        <v>285861.90398999996</v>
      </c>
      <c r="N341" s="57">
        <f>PPNE5!J341</f>
        <v>971490</v>
      </c>
      <c r="O341" s="62">
        <f>IFERROR(N341/$N$18*100,"0.00")</f>
        <v>8.4678498467466404E-2</v>
      </c>
    </row>
    <row r="342" spans="1:15" ht="12.75" x14ac:dyDescent="0.2">
      <c r="A342" s="53">
        <v>2</v>
      </c>
      <c r="B342" s="48">
        <v>3</v>
      </c>
      <c r="C342" s="48">
        <v>9</v>
      </c>
      <c r="D342" s="48">
        <v>8</v>
      </c>
      <c r="E342" s="48" t="s">
        <v>300</v>
      </c>
      <c r="F342" s="45" t="s">
        <v>244</v>
      </c>
      <c r="G342" s="46">
        <f>PPNE5!J342*0.122874</f>
        <v>119370.86225999999</v>
      </c>
      <c r="H342" s="46">
        <f>PPNE5!J342*0.116266</f>
        <v>112951.25633999999</v>
      </c>
      <c r="I342" s="46">
        <f>PPNE5!J342*0.340061</f>
        <v>330365.86089000001</v>
      </c>
      <c r="J342" s="46">
        <f>PPNE5!J342*0.085616</f>
        <v>83175.087839999993</v>
      </c>
      <c r="K342" s="46">
        <f>PPNE5!J342*0.040932</f>
        <v>39765.028680000003</v>
      </c>
      <c r="L342" s="46"/>
      <c r="M342" s="46">
        <f>PPNE5!J342*0.294251</f>
        <v>285861.90398999996</v>
      </c>
      <c r="N342" s="46">
        <f>PPNE5!J342</f>
        <v>971490</v>
      </c>
      <c r="O342" s="46">
        <f t="shared" ref="O342" si="177">IFERROR(N342/$N$18*100,"0.00")</f>
        <v>8.4678498467466404E-2</v>
      </c>
    </row>
    <row r="343" spans="1:15" ht="12.75" x14ac:dyDescent="0.2">
      <c r="A343" s="55">
        <v>2</v>
      </c>
      <c r="B343" s="56">
        <v>3</v>
      </c>
      <c r="C343" s="56">
        <v>9</v>
      </c>
      <c r="D343" s="56">
        <v>9</v>
      </c>
      <c r="E343" s="56"/>
      <c r="F343" s="52" t="s">
        <v>245</v>
      </c>
      <c r="G343" s="57">
        <f>+G344</f>
        <v>696294.642138</v>
      </c>
      <c r="H343" s="57">
        <f t="shared" ref="H343:M343" si="178">+H344</f>
        <v>658848.84404200001</v>
      </c>
      <c r="I343" s="57">
        <f t="shared" si="178"/>
        <v>1927036.2509570001</v>
      </c>
      <c r="J343" s="57">
        <f t="shared" si="178"/>
        <v>485163.35499199998</v>
      </c>
      <c r="K343" s="57">
        <f t="shared" si="178"/>
        <v>231950.87888400001</v>
      </c>
      <c r="L343" s="57">
        <f t="shared" si="178"/>
        <v>0</v>
      </c>
      <c r="M343" s="57">
        <f t="shared" si="178"/>
        <v>1667443.028987</v>
      </c>
      <c r="N343" s="57">
        <f>PPNE5!J343</f>
        <v>5666737</v>
      </c>
      <c r="O343" s="62">
        <f>IFERROR(N343/$N$18*100,"0.00")</f>
        <v>0.49393280463003747</v>
      </c>
    </row>
    <row r="344" spans="1:15" ht="12.75" x14ac:dyDescent="0.2">
      <c r="A344" s="53">
        <v>2</v>
      </c>
      <c r="B344" s="48">
        <v>3</v>
      </c>
      <c r="C344" s="48">
        <v>9</v>
      </c>
      <c r="D344" s="48">
        <v>9</v>
      </c>
      <c r="E344" s="48" t="s">
        <v>300</v>
      </c>
      <c r="F344" s="45" t="s">
        <v>245</v>
      </c>
      <c r="G344" s="46">
        <f>PPNE5!J344*0.122874</f>
        <v>696294.642138</v>
      </c>
      <c r="H344" s="46">
        <f>PPNE5!J344*0.116266</f>
        <v>658848.84404200001</v>
      </c>
      <c r="I344" s="46">
        <f>PPNE5!J344*0.340061</f>
        <v>1927036.2509570001</v>
      </c>
      <c r="J344" s="46">
        <f>PPNE5!J344*0.085616</f>
        <v>485163.35499199998</v>
      </c>
      <c r="K344" s="46">
        <f>PPNE5!J344*0.040932</f>
        <v>231950.87888400001</v>
      </c>
      <c r="L344" s="46"/>
      <c r="M344" s="46">
        <f>PPNE5!J344*0.294251</f>
        <v>1667443.028987</v>
      </c>
      <c r="N344" s="46">
        <f>PPNE5!J344</f>
        <v>5666737</v>
      </c>
      <c r="O344" s="46">
        <f t="shared" ref="O344" si="179">IFERROR(N344/$N$18*100,"0.00")</f>
        <v>0.49393280463003747</v>
      </c>
    </row>
    <row r="345" spans="1:15" ht="12.75" x14ac:dyDescent="0.2">
      <c r="A345" s="79">
        <v>2</v>
      </c>
      <c r="B345" s="80">
        <v>4</v>
      </c>
      <c r="C345" s="81"/>
      <c r="D345" s="81"/>
      <c r="E345" s="81"/>
      <c r="F345" s="82" t="s">
        <v>385</v>
      </c>
      <c r="G345" s="300">
        <f>+G346+G362+G373+G378+G387+G394</f>
        <v>0</v>
      </c>
      <c r="H345" s="300">
        <f t="shared" ref="H345:M345" si="180">+H346+H362+H373+H378+H387+H394</f>
        <v>0</v>
      </c>
      <c r="I345" s="300">
        <f t="shared" si="180"/>
        <v>0</v>
      </c>
      <c r="J345" s="300">
        <f t="shared" si="180"/>
        <v>0</v>
      </c>
      <c r="K345" s="300">
        <f t="shared" si="180"/>
        <v>0</v>
      </c>
      <c r="L345" s="300">
        <f t="shared" si="180"/>
        <v>0</v>
      </c>
      <c r="M345" s="300">
        <f t="shared" si="180"/>
        <v>0</v>
      </c>
      <c r="N345" s="300">
        <f>PPNE5!J345</f>
        <v>0</v>
      </c>
      <c r="O345" s="83">
        <f t="shared" si="175"/>
        <v>0</v>
      </c>
    </row>
    <row r="346" spans="1:15" ht="12.75" x14ac:dyDescent="0.2">
      <c r="A346" s="77">
        <v>2</v>
      </c>
      <c r="B346" s="75">
        <v>4</v>
      </c>
      <c r="C346" s="75">
        <v>1</v>
      </c>
      <c r="D346" s="75"/>
      <c r="E346" s="75"/>
      <c r="F346" s="78" t="s">
        <v>386</v>
      </c>
      <c r="G346" s="299">
        <f t="shared" ref="G346:M346" si="181">+G347+G351+G355+G358+G360</f>
        <v>0</v>
      </c>
      <c r="H346" s="299">
        <f t="shared" si="181"/>
        <v>0</v>
      </c>
      <c r="I346" s="299">
        <f t="shared" si="181"/>
        <v>0</v>
      </c>
      <c r="J346" s="299">
        <f t="shared" si="181"/>
        <v>0</v>
      </c>
      <c r="K346" s="299">
        <f t="shared" si="181"/>
        <v>0</v>
      </c>
      <c r="L346" s="299">
        <f t="shared" si="181"/>
        <v>0</v>
      </c>
      <c r="M346" s="299">
        <f t="shared" si="181"/>
        <v>0</v>
      </c>
      <c r="N346" s="299">
        <f>PPNE5!J346</f>
        <v>0</v>
      </c>
      <c r="O346" s="76">
        <f t="shared" si="175"/>
        <v>0</v>
      </c>
    </row>
    <row r="347" spans="1:15" ht="12.75" x14ac:dyDescent="0.2">
      <c r="A347" s="55">
        <v>2</v>
      </c>
      <c r="B347" s="56">
        <v>4</v>
      </c>
      <c r="C347" s="56">
        <v>1</v>
      </c>
      <c r="D347" s="56">
        <v>1</v>
      </c>
      <c r="E347" s="56"/>
      <c r="F347" s="52" t="s">
        <v>387</v>
      </c>
      <c r="G347" s="57">
        <f t="shared" ref="G347:M347" si="182">+G348+G349+G350</f>
        <v>0</v>
      </c>
      <c r="H347" s="57">
        <f t="shared" si="182"/>
        <v>0</v>
      </c>
      <c r="I347" s="57">
        <f t="shared" si="182"/>
        <v>0</v>
      </c>
      <c r="J347" s="57">
        <f t="shared" si="182"/>
        <v>0</v>
      </c>
      <c r="K347" s="57">
        <f t="shared" si="182"/>
        <v>0</v>
      </c>
      <c r="L347" s="57">
        <f t="shared" si="182"/>
        <v>0</v>
      </c>
      <c r="M347" s="57">
        <f t="shared" si="182"/>
        <v>0</v>
      </c>
      <c r="N347" s="46">
        <f>PPNE5!J347</f>
        <v>0</v>
      </c>
      <c r="O347" s="62">
        <f t="shared" si="175"/>
        <v>0</v>
      </c>
    </row>
    <row r="348" spans="1:15" ht="12.75" x14ac:dyDescent="0.2">
      <c r="A348" s="53">
        <v>2</v>
      </c>
      <c r="B348" s="48">
        <v>4</v>
      </c>
      <c r="C348" s="48">
        <v>1</v>
      </c>
      <c r="D348" s="48">
        <v>1</v>
      </c>
      <c r="E348" s="48" t="s">
        <v>300</v>
      </c>
      <c r="F348" s="51" t="s">
        <v>388</v>
      </c>
      <c r="G348" s="46">
        <f>PPNE5!J348*0.122874</f>
        <v>0</v>
      </c>
      <c r="H348" s="46">
        <f>PPNE5!J348*0.116266</f>
        <v>0</v>
      </c>
      <c r="I348" s="46">
        <f>PPNE5!J348*0.340061</f>
        <v>0</v>
      </c>
      <c r="J348" s="46">
        <f>PPNE5!J348*0.085616</f>
        <v>0</v>
      </c>
      <c r="K348" s="46">
        <f>PPNE5!J348*0.040932</f>
        <v>0</v>
      </c>
      <c r="L348" s="46"/>
      <c r="M348" s="46">
        <f>PPNE5!J348*0.294251</f>
        <v>0</v>
      </c>
      <c r="N348" s="46">
        <f>PPNE5!J348</f>
        <v>0</v>
      </c>
      <c r="O348" s="46">
        <f t="shared" si="175"/>
        <v>0</v>
      </c>
    </row>
    <row r="349" spans="1:15" ht="12.75" x14ac:dyDescent="0.2">
      <c r="A349" s="53">
        <v>2</v>
      </c>
      <c r="B349" s="48">
        <v>4</v>
      </c>
      <c r="C349" s="48">
        <v>1</v>
      </c>
      <c r="D349" s="48">
        <v>1</v>
      </c>
      <c r="E349" s="48" t="s">
        <v>301</v>
      </c>
      <c r="F349" s="51" t="s">
        <v>389</v>
      </c>
      <c r="G349" s="46">
        <f>PPNE5!J349*0.122874</f>
        <v>0</v>
      </c>
      <c r="H349" s="46">
        <f>PPNE5!J349*0.116266</f>
        <v>0</v>
      </c>
      <c r="I349" s="46">
        <f>PPNE5!J349*0.340061</f>
        <v>0</v>
      </c>
      <c r="J349" s="46">
        <f>PPNE5!J349*0.085616</f>
        <v>0</v>
      </c>
      <c r="K349" s="46">
        <f>PPNE5!J349*0.040932</f>
        <v>0</v>
      </c>
      <c r="L349" s="46"/>
      <c r="M349" s="46">
        <f>PPNE5!J349*0.294251</f>
        <v>0</v>
      </c>
      <c r="N349" s="46">
        <f>PPNE5!J349</f>
        <v>0</v>
      </c>
      <c r="O349" s="46">
        <f t="shared" si="175"/>
        <v>0</v>
      </c>
    </row>
    <row r="350" spans="1:15" ht="12.75" x14ac:dyDescent="0.2">
      <c r="A350" s="53">
        <v>2</v>
      </c>
      <c r="B350" s="48">
        <v>4</v>
      </c>
      <c r="C350" s="48">
        <v>1</v>
      </c>
      <c r="D350" s="48">
        <v>1</v>
      </c>
      <c r="E350" s="48" t="s">
        <v>302</v>
      </c>
      <c r="F350" s="51" t="s">
        <v>390</v>
      </c>
      <c r="G350" s="46">
        <f>PPNE5!J350*0.122874</f>
        <v>0</v>
      </c>
      <c r="H350" s="46">
        <f>PPNE5!J350*0.116266</f>
        <v>0</v>
      </c>
      <c r="I350" s="46">
        <f>PPNE5!J350*0.340061</f>
        <v>0</v>
      </c>
      <c r="J350" s="46">
        <f>PPNE5!J350*0.085616</f>
        <v>0</v>
      </c>
      <c r="K350" s="46">
        <f>PPNE5!J350*0.040932</f>
        <v>0</v>
      </c>
      <c r="L350" s="46"/>
      <c r="M350" s="46">
        <f>PPNE5!J350*0.294251</f>
        <v>0</v>
      </c>
      <c r="N350" s="46">
        <f>PPNE5!J350</f>
        <v>0</v>
      </c>
      <c r="O350" s="46">
        <f t="shared" si="175"/>
        <v>0</v>
      </c>
    </row>
    <row r="351" spans="1:15" ht="12.75" x14ac:dyDescent="0.2">
      <c r="A351" s="55">
        <v>2</v>
      </c>
      <c r="B351" s="56">
        <v>4</v>
      </c>
      <c r="C351" s="56">
        <v>1</v>
      </c>
      <c r="D351" s="56">
        <v>2</v>
      </c>
      <c r="E351" s="56"/>
      <c r="F351" s="52" t="s">
        <v>391</v>
      </c>
      <c r="G351" s="57">
        <f t="shared" ref="G351:M351" si="183">+G352+G353+G354</f>
        <v>0</v>
      </c>
      <c r="H351" s="57">
        <f t="shared" si="183"/>
        <v>0</v>
      </c>
      <c r="I351" s="57">
        <f t="shared" si="183"/>
        <v>0</v>
      </c>
      <c r="J351" s="57">
        <f t="shared" si="183"/>
        <v>0</v>
      </c>
      <c r="K351" s="57">
        <f t="shared" si="183"/>
        <v>0</v>
      </c>
      <c r="L351" s="57">
        <f t="shared" si="183"/>
        <v>0</v>
      </c>
      <c r="M351" s="57">
        <f t="shared" si="183"/>
        <v>0</v>
      </c>
      <c r="N351" s="46">
        <f>PPNE5!J351</f>
        <v>0</v>
      </c>
      <c r="O351" s="62">
        <f t="shared" si="175"/>
        <v>0</v>
      </c>
    </row>
    <row r="352" spans="1:15" ht="12.75" x14ac:dyDescent="0.2">
      <c r="A352" s="105">
        <v>2</v>
      </c>
      <c r="B352" s="48">
        <v>4</v>
      </c>
      <c r="C352" s="48">
        <v>1</v>
      </c>
      <c r="D352" s="48">
        <v>2</v>
      </c>
      <c r="E352" s="48" t="s">
        <v>300</v>
      </c>
      <c r="F352" s="51" t="s">
        <v>392</v>
      </c>
      <c r="G352" s="46">
        <f>PPNE5!J352*0.122874</f>
        <v>0</v>
      </c>
      <c r="H352" s="46">
        <f>PPNE5!J352*0.116266</f>
        <v>0</v>
      </c>
      <c r="I352" s="46">
        <f>PPNE5!J352*0.340061</f>
        <v>0</v>
      </c>
      <c r="J352" s="46">
        <f>PPNE5!J352*0.085616</f>
        <v>0</v>
      </c>
      <c r="K352" s="46">
        <f>PPNE5!J352*0.040932</f>
        <v>0</v>
      </c>
      <c r="L352" s="46"/>
      <c r="M352" s="46">
        <f>PPNE5!J352*0.294251</f>
        <v>0</v>
      </c>
      <c r="N352" s="46">
        <f>PPNE5!J352</f>
        <v>0</v>
      </c>
      <c r="O352" s="46">
        <f t="shared" si="175"/>
        <v>0</v>
      </c>
    </row>
    <row r="353" spans="1:15" ht="12.75" x14ac:dyDescent="0.2">
      <c r="A353" s="53">
        <v>2</v>
      </c>
      <c r="B353" s="48">
        <v>4</v>
      </c>
      <c r="C353" s="48">
        <v>1</v>
      </c>
      <c r="D353" s="48">
        <v>2</v>
      </c>
      <c r="E353" s="48" t="s">
        <v>301</v>
      </c>
      <c r="F353" s="51" t="s">
        <v>393</v>
      </c>
      <c r="G353" s="46">
        <f>PPNE5!J353*0.122874</f>
        <v>0</v>
      </c>
      <c r="H353" s="46">
        <f>PPNE5!J353*0.116266</f>
        <v>0</v>
      </c>
      <c r="I353" s="46">
        <f>PPNE5!J353*0.340061</f>
        <v>0</v>
      </c>
      <c r="J353" s="46">
        <f>PPNE5!J353*0.085616</f>
        <v>0</v>
      </c>
      <c r="K353" s="46">
        <f>PPNE5!J353*0.040932</f>
        <v>0</v>
      </c>
      <c r="L353" s="46"/>
      <c r="M353" s="46">
        <f>PPNE5!J353*0.294251</f>
        <v>0</v>
      </c>
      <c r="N353" s="46">
        <f>PPNE5!J353</f>
        <v>0</v>
      </c>
      <c r="O353" s="46">
        <f t="shared" si="175"/>
        <v>0</v>
      </c>
    </row>
    <row r="354" spans="1:15" ht="12.75" x14ac:dyDescent="0.2">
      <c r="A354" s="53">
        <v>2</v>
      </c>
      <c r="B354" s="48">
        <v>4</v>
      </c>
      <c r="C354" s="48">
        <v>1</v>
      </c>
      <c r="D354" s="48">
        <v>2</v>
      </c>
      <c r="E354" s="48" t="s">
        <v>302</v>
      </c>
      <c r="F354" s="51" t="s">
        <v>394</v>
      </c>
      <c r="G354" s="46">
        <f>PPNE5!J354*0.122874</f>
        <v>0</v>
      </c>
      <c r="H354" s="46">
        <f>PPNE5!J354*0.116266</f>
        <v>0</v>
      </c>
      <c r="I354" s="46">
        <f>PPNE5!J354*0.340061</f>
        <v>0</v>
      </c>
      <c r="J354" s="46">
        <f>PPNE5!J354*0.085616</f>
        <v>0</v>
      </c>
      <c r="K354" s="46">
        <f>PPNE5!J354*0.040932</f>
        <v>0</v>
      </c>
      <c r="L354" s="46"/>
      <c r="M354" s="46">
        <f>PPNE5!J354*0.294251</f>
        <v>0</v>
      </c>
      <c r="N354" s="46">
        <f>PPNE5!J354</f>
        <v>0</v>
      </c>
      <c r="O354" s="46">
        <f t="shared" si="175"/>
        <v>0</v>
      </c>
    </row>
    <row r="355" spans="1:15" ht="12.75" x14ac:dyDescent="0.2">
      <c r="A355" s="55">
        <v>2</v>
      </c>
      <c r="B355" s="56">
        <v>4</v>
      </c>
      <c r="C355" s="56">
        <v>1</v>
      </c>
      <c r="D355" s="56">
        <v>4</v>
      </c>
      <c r="E355" s="48"/>
      <c r="F355" s="66" t="s">
        <v>395</v>
      </c>
      <c r="G355" s="57">
        <f t="shared" ref="G355:M355" si="184">+G356+G357</f>
        <v>0</v>
      </c>
      <c r="H355" s="57">
        <f t="shared" si="184"/>
        <v>0</v>
      </c>
      <c r="I355" s="57">
        <f t="shared" si="184"/>
        <v>0</v>
      </c>
      <c r="J355" s="57">
        <f t="shared" si="184"/>
        <v>0</v>
      </c>
      <c r="K355" s="57">
        <f t="shared" si="184"/>
        <v>0</v>
      </c>
      <c r="L355" s="57">
        <f t="shared" si="184"/>
        <v>0</v>
      </c>
      <c r="M355" s="57">
        <f t="shared" si="184"/>
        <v>0</v>
      </c>
      <c r="N355" s="46">
        <f>PPNE5!J355</f>
        <v>0</v>
      </c>
      <c r="O355" s="62">
        <f t="shared" si="175"/>
        <v>0</v>
      </c>
    </row>
    <row r="356" spans="1:15" ht="12.75" x14ac:dyDescent="0.2">
      <c r="A356" s="67">
        <v>2</v>
      </c>
      <c r="B356" s="68">
        <v>4</v>
      </c>
      <c r="C356" s="68">
        <v>1</v>
      </c>
      <c r="D356" s="68">
        <v>4</v>
      </c>
      <c r="E356" s="48" t="s">
        <v>300</v>
      </c>
      <c r="F356" s="69" t="s">
        <v>396</v>
      </c>
      <c r="G356" s="46">
        <f>PPNE5!J356*0.122874</f>
        <v>0</v>
      </c>
      <c r="H356" s="46">
        <f>PPNE5!J356*0.116266</f>
        <v>0</v>
      </c>
      <c r="I356" s="46">
        <f>PPNE5!J356*0.340061</f>
        <v>0</v>
      </c>
      <c r="J356" s="46">
        <f>PPNE5!J356*0.085616</f>
        <v>0</v>
      </c>
      <c r="K356" s="46">
        <f>PPNE5!J356*0.040932</f>
        <v>0</v>
      </c>
      <c r="L356" s="46"/>
      <c r="M356" s="46">
        <f>PPNE5!J356*0.294251</f>
        <v>0</v>
      </c>
      <c r="N356" s="46">
        <f>PPNE5!J356</f>
        <v>0</v>
      </c>
      <c r="O356" s="46">
        <f t="shared" si="175"/>
        <v>0</v>
      </c>
    </row>
    <row r="357" spans="1:15" ht="12.75" x14ac:dyDescent="0.2">
      <c r="A357" s="53">
        <v>2</v>
      </c>
      <c r="B357" s="48">
        <v>4</v>
      </c>
      <c r="C357" s="48">
        <v>1</v>
      </c>
      <c r="D357" s="48">
        <v>4</v>
      </c>
      <c r="E357" s="48" t="s">
        <v>301</v>
      </c>
      <c r="F357" s="51" t="s">
        <v>397</v>
      </c>
      <c r="G357" s="46">
        <f>PPNE5!J357*0.122874</f>
        <v>0</v>
      </c>
      <c r="H357" s="46">
        <f>PPNE5!J357*0.116266</f>
        <v>0</v>
      </c>
      <c r="I357" s="46">
        <f>PPNE5!J357*0.340061</f>
        <v>0</v>
      </c>
      <c r="J357" s="46">
        <f>PPNE5!J357*0.085616</f>
        <v>0</v>
      </c>
      <c r="K357" s="46">
        <f>PPNE5!J357*0.040932</f>
        <v>0</v>
      </c>
      <c r="L357" s="46"/>
      <c r="M357" s="46">
        <f>PPNE5!J357*0.294251</f>
        <v>0</v>
      </c>
      <c r="N357" s="46">
        <f>PPNE5!J357</f>
        <v>0</v>
      </c>
      <c r="O357" s="46">
        <f t="shared" si="175"/>
        <v>0</v>
      </c>
    </row>
    <row r="358" spans="1:15" ht="12.75" x14ac:dyDescent="0.2">
      <c r="A358" s="58">
        <v>2</v>
      </c>
      <c r="B358" s="56">
        <v>4</v>
      </c>
      <c r="C358" s="56">
        <v>1</v>
      </c>
      <c r="D358" s="56">
        <v>5</v>
      </c>
      <c r="E358" s="56"/>
      <c r="F358" s="66" t="s">
        <v>398</v>
      </c>
      <c r="G358" s="57">
        <f t="shared" ref="G358:M358" si="185">+G359</f>
        <v>0</v>
      </c>
      <c r="H358" s="57">
        <f t="shared" si="185"/>
        <v>0</v>
      </c>
      <c r="I358" s="57">
        <f t="shared" si="185"/>
        <v>0</v>
      </c>
      <c r="J358" s="57">
        <f t="shared" si="185"/>
        <v>0</v>
      </c>
      <c r="K358" s="57">
        <f t="shared" si="185"/>
        <v>0</v>
      </c>
      <c r="L358" s="57">
        <f t="shared" si="185"/>
        <v>0</v>
      </c>
      <c r="M358" s="57">
        <f t="shared" si="185"/>
        <v>0</v>
      </c>
      <c r="N358" s="46">
        <f>PPNE5!J358</f>
        <v>0</v>
      </c>
      <c r="O358" s="70">
        <f t="shared" si="175"/>
        <v>0</v>
      </c>
    </row>
    <row r="359" spans="1:15" ht="12.75" x14ac:dyDescent="0.2">
      <c r="A359" s="53">
        <v>2</v>
      </c>
      <c r="B359" s="48">
        <v>4</v>
      </c>
      <c r="C359" s="48">
        <v>1</v>
      </c>
      <c r="D359" s="48">
        <v>5</v>
      </c>
      <c r="E359" s="48" t="s">
        <v>300</v>
      </c>
      <c r="F359" s="51" t="s">
        <v>398</v>
      </c>
      <c r="G359" s="46">
        <f>PPNE5!J359*0.122874</f>
        <v>0</v>
      </c>
      <c r="H359" s="46">
        <f>PPNE5!J359*0.116266</f>
        <v>0</v>
      </c>
      <c r="I359" s="46">
        <f>PPNE5!J359*0.340061</f>
        <v>0</v>
      </c>
      <c r="J359" s="46">
        <f>PPNE5!J359*0.085616</f>
        <v>0</v>
      </c>
      <c r="K359" s="46">
        <f>PPNE5!J359*0.040932</f>
        <v>0</v>
      </c>
      <c r="L359" s="46"/>
      <c r="M359" s="46">
        <f>PPNE5!J359*0.294251</f>
        <v>0</v>
      </c>
      <c r="N359" s="46">
        <f>PPNE5!J359</f>
        <v>0</v>
      </c>
      <c r="O359" s="46">
        <f t="shared" si="175"/>
        <v>0</v>
      </c>
    </row>
    <row r="360" spans="1:15" ht="12.75" x14ac:dyDescent="0.2">
      <c r="A360" s="55">
        <v>2</v>
      </c>
      <c r="B360" s="56">
        <v>4</v>
      </c>
      <c r="C360" s="56">
        <v>1</v>
      </c>
      <c r="D360" s="56">
        <v>6</v>
      </c>
      <c r="E360" s="48"/>
      <c r="F360" s="66" t="s">
        <v>399</v>
      </c>
      <c r="G360" s="57">
        <f t="shared" ref="G360:M360" si="186">+G361</f>
        <v>0</v>
      </c>
      <c r="H360" s="57">
        <f t="shared" si="186"/>
        <v>0</v>
      </c>
      <c r="I360" s="57">
        <f t="shared" si="186"/>
        <v>0</v>
      </c>
      <c r="J360" s="57">
        <f t="shared" si="186"/>
        <v>0</v>
      </c>
      <c r="K360" s="57">
        <f t="shared" si="186"/>
        <v>0</v>
      </c>
      <c r="L360" s="57">
        <f t="shared" si="186"/>
        <v>0</v>
      </c>
      <c r="M360" s="57">
        <f t="shared" si="186"/>
        <v>0</v>
      </c>
      <c r="N360" s="46">
        <f>PPNE5!J360</f>
        <v>0</v>
      </c>
      <c r="O360" s="62">
        <f t="shared" si="175"/>
        <v>0</v>
      </c>
    </row>
    <row r="361" spans="1:15" ht="12.75" x14ac:dyDescent="0.2">
      <c r="A361" s="53">
        <v>2</v>
      </c>
      <c r="B361" s="48">
        <v>4</v>
      </c>
      <c r="C361" s="48">
        <v>1</v>
      </c>
      <c r="D361" s="48">
        <v>6</v>
      </c>
      <c r="E361" s="48" t="s">
        <v>300</v>
      </c>
      <c r="F361" s="51" t="s">
        <v>400</v>
      </c>
      <c r="G361" s="46">
        <f>PPNE5!J361*0.122874</f>
        <v>0</v>
      </c>
      <c r="H361" s="46">
        <f>PPNE5!J361*0.116266</f>
        <v>0</v>
      </c>
      <c r="I361" s="46">
        <f>PPNE5!J361*0.340061</f>
        <v>0</v>
      </c>
      <c r="J361" s="46">
        <f>PPNE5!J361*0.085616</f>
        <v>0</v>
      </c>
      <c r="K361" s="46">
        <f>PPNE5!J361*0.040932</f>
        <v>0</v>
      </c>
      <c r="L361" s="46"/>
      <c r="M361" s="46">
        <f>PPNE5!J361*0.294251</f>
        <v>0</v>
      </c>
      <c r="N361" s="46">
        <f>PPNE5!J361</f>
        <v>0</v>
      </c>
      <c r="O361" s="46">
        <f t="shared" si="175"/>
        <v>0</v>
      </c>
    </row>
    <row r="362" spans="1:15" ht="12.75" x14ac:dyDescent="0.2">
      <c r="A362" s="77">
        <v>2</v>
      </c>
      <c r="B362" s="75">
        <v>4</v>
      </c>
      <c r="C362" s="75">
        <v>2</v>
      </c>
      <c r="D362" s="75"/>
      <c r="E362" s="75"/>
      <c r="F362" s="78" t="s">
        <v>401</v>
      </c>
      <c r="G362" s="299">
        <f>+G363+G365+G369</f>
        <v>0</v>
      </c>
      <c r="H362" s="299">
        <f t="shared" ref="H362:M362" si="187">+H363+H365+H369</f>
        <v>0</v>
      </c>
      <c r="I362" s="299">
        <f t="shared" si="187"/>
        <v>0</v>
      </c>
      <c r="J362" s="299">
        <f t="shared" si="187"/>
        <v>0</v>
      </c>
      <c r="K362" s="299">
        <f t="shared" si="187"/>
        <v>0</v>
      </c>
      <c r="L362" s="299">
        <f t="shared" si="187"/>
        <v>0</v>
      </c>
      <c r="M362" s="299">
        <f t="shared" si="187"/>
        <v>0</v>
      </c>
      <c r="N362" s="299">
        <f>PPNE5!J362</f>
        <v>0</v>
      </c>
      <c r="O362" s="76">
        <f t="shared" si="175"/>
        <v>0</v>
      </c>
    </row>
    <row r="363" spans="1:15" ht="12.75" x14ac:dyDescent="0.2">
      <c r="A363" s="55">
        <v>2</v>
      </c>
      <c r="B363" s="56">
        <v>4</v>
      </c>
      <c r="C363" s="56">
        <v>2</v>
      </c>
      <c r="D363" s="56">
        <v>1</v>
      </c>
      <c r="E363" s="48"/>
      <c r="F363" s="52" t="s">
        <v>402</v>
      </c>
      <c r="G363" s="57">
        <f t="shared" ref="G363:M363" si="188">+G364</f>
        <v>0</v>
      </c>
      <c r="H363" s="57">
        <f t="shared" si="188"/>
        <v>0</v>
      </c>
      <c r="I363" s="57">
        <f t="shared" si="188"/>
        <v>0</v>
      </c>
      <c r="J363" s="57">
        <f t="shared" si="188"/>
        <v>0</v>
      </c>
      <c r="K363" s="57">
        <f t="shared" si="188"/>
        <v>0</v>
      </c>
      <c r="L363" s="57">
        <f t="shared" si="188"/>
        <v>0</v>
      </c>
      <c r="M363" s="57">
        <f t="shared" si="188"/>
        <v>0</v>
      </c>
      <c r="N363" s="46">
        <f>PPNE5!J363</f>
        <v>0</v>
      </c>
      <c r="O363" s="62">
        <f t="shared" si="175"/>
        <v>0</v>
      </c>
    </row>
    <row r="364" spans="1:15" ht="12.75" x14ac:dyDescent="0.2">
      <c r="A364" s="47">
        <v>2</v>
      </c>
      <c r="B364" s="48">
        <v>4</v>
      </c>
      <c r="C364" s="48">
        <v>2</v>
      </c>
      <c r="D364" s="48">
        <v>1</v>
      </c>
      <c r="E364" s="48" t="s">
        <v>300</v>
      </c>
      <c r="F364" s="51" t="s">
        <v>403</v>
      </c>
      <c r="G364" s="46">
        <f>PPNE5!J364*0.122874</f>
        <v>0</v>
      </c>
      <c r="H364" s="46">
        <f>PPNE5!J364*0.116266</f>
        <v>0</v>
      </c>
      <c r="I364" s="46">
        <f>PPNE5!J364*0.340061</f>
        <v>0</v>
      </c>
      <c r="J364" s="46">
        <f>PPNE5!J364*0.085616</f>
        <v>0</v>
      </c>
      <c r="K364" s="46">
        <f>PPNE5!J364*0.040932</f>
        <v>0</v>
      </c>
      <c r="L364" s="46"/>
      <c r="M364" s="46">
        <f>PPNE5!J364*0.294251</f>
        <v>0</v>
      </c>
      <c r="N364" s="46">
        <f>PPNE5!J364</f>
        <v>0</v>
      </c>
      <c r="O364" s="46">
        <f t="shared" si="175"/>
        <v>0</v>
      </c>
    </row>
    <row r="365" spans="1:15" ht="12.75" x14ac:dyDescent="0.2">
      <c r="A365" s="55">
        <v>2</v>
      </c>
      <c r="B365" s="56">
        <v>4</v>
      </c>
      <c r="C365" s="56">
        <v>2</v>
      </c>
      <c r="D365" s="56">
        <v>2</v>
      </c>
      <c r="E365" s="48"/>
      <c r="F365" s="66" t="s">
        <v>404</v>
      </c>
      <c r="G365" s="57">
        <f t="shared" ref="G365:M365" si="189">+G366+G367+G368</f>
        <v>0</v>
      </c>
      <c r="H365" s="57">
        <f t="shared" si="189"/>
        <v>0</v>
      </c>
      <c r="I365" s="57">
        <f t="shared" si="189"/>
        <v>0</v>
      </c>
      <c r="J365" s="57">
        <f t="shared" si="189"/>
        <v>0</v>
      </c>
      <c r="K365" s="57">
        <f t="shared" si="189"/>
        <v>0</v>
      </c>
      <c r="L365" s="57">
        <f t="shared" si="189"/>
        <v>0</v>
      </c>
      <c r="M365" s="57">
        <f t="shared" si="189"/>
        <v>0</v>
      </c>
      <c r="N365" s="46">
        <f>PPNE5!J365</f>
        <v>0</v>
      </c>
      <c r="O365" s="70">
        <f t="shared" si="175"/>
        <v>0</v>
      </c>
    </row>
    <row r="366" spans="1:15" ht="22.5" x14ac:dyDescent="0.2">
      <c r="A366" s="47">
        <v>2</v>
      </c>
      <c r="B366" s="48">
        <v>4</v>
      </c>
      <c r="C366" s="48">
        <v>2</v>
      </c>
      <c r="D366" s="48">
        <v>2</v>
      </c>
      <c r="E366" s="48" t="s">
        <v>300</v>
      </c>
      <c r="F366" s="51" t="s">
        <v>405</v>
      </c>
      <c r="G366" s="46">
        <f>PPNE5!J366*0.122874</f>
        <v>0</v>
      </c>
      <c r="H366" s="46">
        <f>PPNE5!J366*0.116266</f>
        <v>0</v>
      </c>
      <c r="I366" s="46">
        <f>PPNE5!J366*0.340061</f>
        <v>0</v>
      </c>
      <c r="J366" s="46">
        <f>PPNE5!J366*0.085616</f>
        <v>0</v>
      </c>
      <c r="K366" s="46">
        <f>PPNE5!J366*0.040932</f>
        <v>0</v>
      </c>
      <c r="L366" s="46"/>
      <c r="M366" s="46">
        <f>PPNE5!J366*0.294251</f>
        <v>0</v>
      </c>
      <c r="N366" s="46">
        <f>PPNE5!J366</f>
        <v>0</v>
      </c>
      <c r="O366" s="46">
        <f t="shared" si="175"/>
        <v>0</v>
      </c>
    </row>
    <row r="367" spans="1:15" ht="22.5" x14ac:dyDescent="0.2">
      <c r="A367" s="47">
        <v>2</v>
      </c>
      <c r="B367" s="48">
        <v>4</v>
      </c>
      <c r="C367" s="48">
        <v>2</v>
      </c>
      <c r="D367" s="48">
        <v>2</v>
      </c>
      <c r="E367" s="48" t="s">
        <v>301</v>
      </c>
      <c r="F367" s="51" t="s">
        <v>406</v>
      </c>
      <c r="G367" s="46">
        <f>PPNE5!J367*0.122874</f>
        <v>0</v>
      </c>
      <c r="H367" s="46">
        <f>PPNE5!J367*0.116266</f>
        <v>0</v>
      </c>
      <c r="I367" s="46">
        <f>PPNE5!J367*0.340061</f>
        <v>0</v>
      </c>
      <c r="J367" s="46">
        <f>PPNE5!J367*0.085616</f>
        <v>0</v>
      </c>
      <c r="K367" s="46">
        <f>PPNE5!J367*0.040932</f>
        <v>0</v>
      </c>
      <c r="L367" s="46"/>
      <c r="M367" s="46">
        <f>PPNE5!J367*0.294251</f>
        <v>0</v>
      </c>
      <c r="N367" s="46">
        <f>PPNE5!J367</f>
        <v>0</v>
      </c>
      <c r="O367" s="46">
        <f t="shared" si="175"/>
        <v>0</v>
      </c>
    </row>
    <row r="368" spans="1:15" ht="22.5" x14ac:dyDescent="0.2">
      <c r="A368" s="47">
        <v>2</v>
      </c>
      <c r="B368" s="48">
        <v>4</v>
      </c>
      <c r="C368" s="48">
        <v>2</v>
      </c>
      <c r="D368" s="48">
        <v>2</v>
      </c>
      <c r="E368" s="48" t="s">
        <v>302</v>
      </c>
      <c r="F368" s="51" t="s">
        <v>407</v>
      </c>
      <c r="G368" s="46">
        <f>PPNE5!J368*0.122874</f>
        <v>0</v>
      </c>
      <c r="H368" s="46">
        <f>PPNE5!J368*0.116266</f>
        <v>0</v>
      </c>
      <c r="I368" s="46">
        <f>PPNE5!J368*0.340061</f>
        <v>0</v>
      </c>
      <c r="J368" s="46">
        <f>PPNE5!J368*0.085616</f>
        <v>0</v>
      </c>
      <c r="K368" s="46">
        <f>PPNE5!J368*0.040932</f>
        <v>0</v>
      </c>
      <c r="L368" s="46"/>
      <c r="M368" s="46">
        <f>PPNE5!J368*0.294251</f>
        <v>0</v>
      </c>
      <c r="N368" s="46">
        <f>PPNE5!J368</f>
        <v>0</v>
      </c>
      <c r="O368" s="46">
        <f t="shared" si="175"/>
        <v>0</v>
      </c>
    </row>
    <row r="369" spans="1:15" ht="12.75" x14ac:dyDescent="0.2">
      <c r="A369" s="52">
        <v>2</v>
      </c>
      <c r="B369" s="56">
        <v>4</v>
      </c>
      <c r="C369" s="56">
        <v>2</v>
      </c>
      <c r="D369" s="56">
        <v>3</v>
      </c>
      <c r="E369" s="56"/>
      <c r="F369" s="66" t="s">
        <v>408</v>
      </c>
      <c r="G369" s="57">
        <f>G370+G371+G372</f>
        <v>0</v>
      </c>
      <c r="H369" s="57">
        <f t="shared" ref="H369:M369" si="190">H370+H371+H372</f>
        <v>0</v>
      </c>
      <c r="I369" s="57">
        <f t="shared" si="190"/>
        <v>0</v>
      </c>
      <c r="J369" s="57">
        <f t="shared" si="190"/>
        <v>0</v>
      </c>
      <c r="K369" s="57">
        <f t="shared" si="190"/>
        <v>0</v>
      </c>
      <c r="L369" s="57">
        <f t="shared" si="190"/>
        <v>0</v>
      </c>
      <c r="M369" s="57">
        <f t="shared" si="190"/>
        <v>0</v>
      </c>
      <c r="N369" s="46">
        <f>PPNE5!J369</f>
        <v>0</v>
      </c>
      <c r="O369" s="57">
        <f t="shared" si="175"/>
        <v>0</v>
      </c>
    </row>
    <row r="370" spans="1:15" ht="22.5" x14ac:dyDescent="0.2">
      <c r="A370" s="45">
        <v>2</v>
      </c>
      <c r="B370" s="48">
        <v>4</v>
      </c>
      <c r="C370" s="48">
        <v>2</v>
      </c>
      <c r="D370" s="48">
        <v>3</v>
      </c>
      <c r="E370" s="48" t="s">
        <v>300</v>
      </c>
      <c r="F370" s="51" t="s">
        <v>409</v>
      </c>
      <c r="G370" s="46">
        <f>PPNE5!J370*0.122874</f>
        <v>0</v>
      </c>
      <c r="H370" s="46">
        <f>PPNE5!J370*0.116266</f>
        <v>0</v>
      </c>
      <c r="I370" s="46">
        <f>PPNE5!J370*0.340061</f>
        <v>0</v>
      </c>
      <c r="J370" s="46">
        <f>PPNE5!J370*0.085616</f>
        <v>0</v>
      </c>
      <c r="K370" s="46">
        <f>PPNE5!J370*0.040932</f>
        <v>0</v>
      </c>
      <c r="L370" s="46"/>
      <c r="M370" s="46">
        <f>PPNE5!J370*0.294251</f>
        <v>0</v>
      </c>
      <c r="N370" s="46">
        <f>PPNE5!J370</f>
        <v>0</v>
      </c>
      <c r="O370" s="46">
        <f t="shared" si="175"/>
        <v>0</v>
      </c>
    </row>
    <row r="371" spans="1:15" ht="12.75" x14ac:dyDescent="0.2">
      <c r="A371" s="45">
        <v>2</v>
      </c>
      <c r="B371" s="48">
        <v>4</v>
      </c>
      <c r="C371" s="48">
        <v>2</v>
      </c>
      <c r="D371" s="48">
        <v>3</v>
      </c>
      <c r="E371" s="48" t="s">
        <v>301</v>
      </c>
      <c r="F371" s="51" t="s">
        <v>410</v>
      </c>
      <c r="G371" s="46">
        <f>PPNE5!J371*0.122874</f>
        <v>0</v>
      </c>
      <c r="H371" s="46">
        <f>PPNE5!J371*0.116266</f>
        <v>0</v>
      </c>
      <c r="I371" s="46">
        <f>PPNE5!J371*0.340061</f>
        <v>0</v>
      </c>
      <c r="J371" s="46">
        <f>PPNE5!J371*0.085616</f>
        <v>0</v>
      </c>
      <c r="K371" s="46">
        <f>PPNE5!J371*0.040932</f>
        <v>0</v>
      </c>
      <c r="L371" s="46"/>
      <c r="M371" s="46">
        <f>PPNE5!J371*0.294251</f>
        <v>0</v>
      </c>
      <c r="N371" s="46">
        <f>PPNE5!J371</f>
        <v>0</v>
      </c>
      <c r="O371" s="46">
        <f t="shared" si="175"/>
        <v>0</v>
      </c>
    </row>
    <row r="372" spans="1:15" ht="22.5" x14ac:dyDescent="0.2">
      <c r="A372" s="45">
        <v>2</v>
      </c>
      <c r="B372" s="48">
        <v>4</v>
      </c>
      <c r="C372" s="48">
        <v>2</v>
      </c>
      <c r="D372" s="48">
        <v>3</v>
      </c>
      <c r="E372" s="48" t="s">
        <v>302</v>
      </c>
      <c r="F372" s="51" t="s">
        <v>411</v>
      </c>
      <c r="G372" s="46">
        <f>PPNE5!J372*0.122874</f>
        <v>0</v>
      </c>
      <c r="H372" s="46">
        <f>PPNE5!J372*0.116266</f>
        <v>0</v>
      </c>
      <c r="I372" s="46">
        <f>PPNE5!J372*0.340061</f>
        <v>0</v>
      </c>
      <c r="J372" s="46">
        <f>PPNE5!J372*0.085616</f>
        <v>0</v>
      </c>
      <c r="K372" s="46">
        <f>PPNE5!J372*0.040932</f>
        <v>0</v>
      </c>
      <c r="L372" s="46"/>
      <c r="M372" s="46">
        <f>PPNE5!J372*0.294251</f>
        <v>0</v>
      </c>
      <c r="N372" s="46">
        <f>PPNE5!J372</f>
        <v>0</v>
      </c>
      <c r="O372" s="46">
        <f t="shared" si="175"/>
        <v>0</v>
      </c>
    </row>
    <row r="373" spans="1:15" ht="12.75" x14ac:dyDescent="0.2">
      <c r="A373" s="77">
        <v>2</v>
      </c>
      <c r="B373" s="75">
        <v>4</v>
      </c>
      <c r="C373" s="75">
        <v>4</v>
      </c>
      <c r="D373" s="75"/>
      <c r="E373" s="75"/>
      <c r="F373" s="78" t="s">
        <v>412</v>
      </c>
      <c r="G373" s="299">
        <f>+G374</f>
        <v>0</v>
      </c>
      <c r="H373" s="299">
        <f t="shared" ref="H373:M373" si="191">+H374</f>
        <v>0</v>
      </c>
      <c r="I373" s="299">
        <f t="shared" si="191"/>
        <v>0</v>
      </c>
      <c r="J373" s="299">
        <f t="shared" si="191"/>
        <v>0</v>
      </c>
      <c r="K373" s="299">
        <f t="shared" si="191"/>
        <v>0</v>
      </c>
      <c r="L373" s="299">
        <f t="shared" si="191"/>
        <v>0</v>
      </c>
      <c r="M373" s="299">
        <f t="shared" si="191"/>
        <v>0</v>
      </c>
      <c r="N373" s="299">
        <f>PPNE5!J373</f>
        <v>0</v>
      </c>
      <c r="O373" s="76">
        <f t="shared" si="175"/>
        <v>0</v>
      </c>
    </row>
    <row r="374" spans="1:15" ht="12.75" x14ac:dyDescent="0.2">
      <c r="A374" s="52">
        <v>2</v>
      </c>
      <c r="B374" s="56">
        <v>4</v>
      </c>
      <c r="C374" s="56">
        <v>4</v>
      </c>
      <c r="D374" s="56">
        <v>1</v>
      </c>
      <c r="E374" s="56"/>
      <c r="F374" s="66" t="s">
        <v>413</v>
      </c>
      <c r="G374" s="57">
        <f>+G375+G376+G377</f>
        <v>0</v>
      </c>
      <c r="H374" s="57">
        <f t="shared" ref="H374:M374" si="192">+H375+H376+H377</f>
        <v>0</v>
      </c>
      <c r="I374" s="57">
        <f t="shared" si="192"/>
        <v>0</v>
      </c>
      <c r="J374" s="57">
        <f t="shared" si="192"/>
        <v>0</v>
      </c>
      <c r="K374" s="57">
        <f t="shared" si="192"/>
        <v>0</v>
      </c>
      <c r="L374" s="57">
        <f t="shared" si="192"/>
        <v>0</v>
      </c>
      <c r="M374" s="57">
        <f t="shared" si="192"/>
        <v>0</v>
      </c>
      <c r="N374" s="46">
        <f>PPNE5!J374</f>
        <v>0</v>
      </c>
      <c r="O374" s="57">
        <f t="shared" si="175"/>
        <v>0</v>
      </c>
    </row>
    <row r="375" spans="1:15" ht="22.5" x14ac:dyDescent="0.2">
      <c r="A375" s="45">
        <v>2</v>
      </c>
      <c r="B375" s="48">
        <v>4</v>
      </c>
      <c r="C375" s="48">
        <v>4</v>
      </c>
      <c r="D375" s="48">
        <v>1</v>
      </c>
      <c r="E375" s="48" t="s">
        <v>300</v>
      </c>
      <c r="F375" s="51" t="s">
        <v>414</v>
      </c>
      <c r="G375" s="46">
        <f>PPNE5!J375*0.122874</f>
        <v>0</v>
      </c>
      <c r="H375" s="46">
        <f>PPNE5!J375*0.116266</f>
        <v>0</v>
      </c>
      <c r="I375" s="46">
        <f>PPNE5!J375*0.340061</f>
        <v>0</v>
      </c>
      <c r="J375" s="46">
        <f>PPNE5!J375*0.085616</f>
        <v>0</v>
      </c>
      <c r="K375" s="46">
        <f>PPNE5!J375*0.040932</f>
        <v>0</v>
      </c>
      <c r="L375" s="46"/>
      <c r="M375" s="46">
        <f>PPNE5!J375*0.294251</f>
        <v>0</v>
      </c>
      <c r="N375" s="46">
        <f>PPNE5!J375</f>
        <v>0</v>
      </c>
      <c r="O375" s="46">
        <f t="shared" si="175"/>
        <v>0</v>
      </c>
    </row>
    <row r="376" spans="1:15" ht="12.75" x14ac:dyDescent="0.2">
      <c r="A376" s="45">
        <v>2</v>
      </c>
      <c r="B376" s="48">
        <v>4</v>
      </c>
      <c r="C376" s="48">
        <v>4</v>
      </c>
      <c r="D376" s="48">
        <v>1</v>
      </c>
      <c r="E376" s="48" t="s">
        <v>301</v>
      </c>
      <c r="F376" s="51" t="s">
        <v>415</v>
      </c>
      <c r="G376" s="46">
        <f>PPNE5!J376*0.122874</f>
        <v>0</v>
      </c>
      <c r="H376" s="46">
        <f>PPNE5!J376*0.116266</f>
        <v>0</v>
      </c>
      <c r="I376" s="46">
        <f>PPNE5!J376*0.340061</f>
        <v>0</v>
      </c>
      <c r="J376" s="46">
        <f>PPNE5!J376*0.085616</f>
        <v>0</v>
      </c>
      <c r="K376" s="46">
        <f>PPNE5!J376*0.040932</f>
        <v>0</v>
      </c>
      <c r="L376" s="46"/>
      <c r="M376" s="46">
        <f>PPNE5!J376*0.294251</f>
        <v>0</v>
      </c>
      <c r="N376" s="46">
        <f>PPNE5!J376</f>
        <v>0</v>
      </c>
      <c r="O376" s="46">
        <f t="shared" si="175"/>
        <v>0</v>
      </c>
    </row>
    <row r="377" spans="1:15" ht="22.5" x14ac:dyDescent="0.2">
      <c r="A377" s="45">
        <v>2</v>
      </c>
      <c r="B377" s="48">
        <v>4</v>
      </c>
      <c r="C377" s="48">
        <v>4</v>
      </c>
      <c r="D377" s="48">
        <v>1</v>
      </c>
      <c r="E377" s="48" t="s">
        <v>302</v>
      </c>
      <c r="F377" s="51" t="s">
        <v>416</v>
      </c>
      <c r="G377" s="46">
        <f>PPNE5!J377*0.122874</f>
        <v>0</v>
      </c>
      <c r="H377" s="46">
        <f>PPNE5!J377*0.116266</f>
        <v>0</v>
      </c>
      <c r="I377" s="46">
        <f>PPNE5!J377*0.340061</f>
        <v>0</v>
      </c>
      <c r="J377" s="46">
        <f>PPNE5!J377*0.085616</f>
        <v>0</v>
      </c>
      <c r="K377" s="46">
        <f>PPNE5!J377*0.040932</f>
        <v>0</v>
      </c>
      <c r="L377" s="46"/>
      <c r="M377" s="46">
        <f>PPNE5!J377*0.294251</f>
        <v>0</v>
      </c>
      <c r="N377" s="46">
        <f>PPNE5!J377</f>
        <v>0</v>
      </c>
      <c r="O377" s="46">
        <f t="shared" si="175"/>
        <v>0</v>
      </c>
    </row>
    <row r="378" spans="1:15" ht="12.75" x14ac:dyDescent="0.2">
      <c r="A378" s="77">
        <v>2</v>
      </c>
      <c r="B378" s="75">
        <v>4</v>
      </c>
      <c r="C378" s="75">
        <v>6</v>
      </c>
      <c r="D378" s="75"/>
      <c r="E378" s="75"/>
      <c r="F378" s="78" t="s">
        <v>417</v>
      </c>
      <c r="G378" s="299">
        <f t="shared" ref="G378:M378" si="193">+G379+G381+G383+G385</f>
        <v>0</v>
      </c>
      <c r="H378" s="299">
        <f t="shared" si="193"/>
        <v>0</v>
      </c>
      <c r="I378" s="299">
        <f t="shared" si="193"/>
        <v>0</v>
      </c>
      <c r="J378" s="299">
        <f t="shared" si="193"/>
        <v>0</v>
      </c>
      <c r="K378" s="299">
        <f t="shared" si="193"/>
        <v>0</v>
      </c>
      <c r="L378" s="299">
        <f t="shared" si="193"/>
        <v>0</v>
      </c>
      <c r="M378" s="299">
        <f t="shared" si="193"/>
        <v>0</v>
      </c>
      <c r="N378" s="299">
        <f>PPNE5!J378</f>
        <v>0</v>
      </c>
      <c r="O378" s="76">
        <f t="shared" si="175"/>
        <v>0</v>
      </c>
    </row>
    <row r="379" spans="1:15" ht="12.75" x14ac:dyDescent="0.2">
      <c r="A379" s="58">
        <v>2</v>
      </c>
      <c r="B379" s="56">
        <v>4</v>
      </c>
      <c r="C379" s="56">
        <v>6</v>
      </c>
      <c r="D379" s="56">
        <v>1</v>
      </c>
      <c r="E379" s="56"/>
      <c r="F379" s="66" t="s">
        <v>418</v>
      </c>
      <c r="G379" s="57">
        <f t="shared" ref="G379:M379" si="194">+G380</f>
        <v>0</v>
      </c>
      <c r="H379" s="57">
        <f t="shared" si="194"/>
        <v>0</v>
      </c>
      <c r="I379" s="57">
        <f t="shared" si="194"/>
        <v>0</v>
      </c>
      <c r="J379" s="57">
        <f t="shared" si="194"/>
        <v>0</v>
      </c>
      <c r="K379" s="57">
        <f t="shared" si="194"/>
        <v>0</v>
      </c>
      <c r="L379" s="57">
        <f t="shared" si="194"/>
        <v>0</v>
      </c>
      <c r="M379" s="57">
        <f t="shared" si="194"/>
        <v>0</v>
      </c>
      <c r="N379" s="46">
        <f>PPNE5!J379</f>
        <v>0</v>
      </c>
      <c r="O379" s="62">
        <f t="shared" si="175"/>
        <v>0</v>
      </c>
    </row>
    <row r="380" spans="1:15" ht="12.75" x14ac:dyDescent="0.2">
      <c r="A380" s="53">
        <v>2</v>
      </c>
      <c r="B380" s="48">
        <v>4</v>
      </c>
      <c r="C380" s="48">
        <v>6</v>
      </c>
      <c r="D380" s="48">
        <v>1</v>
      </c>
      <c r="E380" s="48" t="s">
        <v>300</v>
      </c>
      <c r="F380" s="51" t="s">
        <v>418</v>
      </c>
      <c r="G380" s="46">
        <f>PPNE5!J380*0.122874</f>
        <v>0</v>
      </c>
      <c r="H380" s="46">
        <f>PPNE5!J380*0.116266</f>
        <v>0</v>
      </c>
      <c r="I380" s="46">
        <f>PPNE5!J380*0.340061</f>
        <v>0</v>
      </c>
      <c r="J380" s="46">
        <f>PPNE5!J380*0.085616</f>
        <v>0</v>
      </c>
      <c r="K380" s="46">
        <f>PPNE5!J380*0.040932</f>
        <v>0</v>
      </c>
      <c r="L380" s="46"/>
      <c r="M380" s="46">
        <f>PPNE5!J380*0.294251</f>
        <v>0</v>
      </c>
      <c r="N380" s="46">
        <f>PPNE5!J380</f>
        <v>0</v>
      </c>
      <c r="O380" s="46">
        <f t="shared" si="175"/>
        <v>0</v>
      </c>
    </row>
    <row r="381" spans="1:15" ht="12.75" x14ac:dyDescent="0.2">
      <c r="A381" s="112">
        <v>2</v>
      </c>
      <c r="B381" s="109">
        <v>4</v>
      </c>
      <c r="C381" s="109">
        <v>6</v>
      </c>
      <c r="D381" s="109">
        <v>2</v>
      </c>
      <c r="E381" s="109"/>
      <c r="F381" s="110" t="s">
        <v>419</v>
      </c>
      <c r="G381" s="301">
        <f t="shared" ref="G381:M381" si="195">+G382</f>
        <v>0</v>
      </c>
      <c r="H381" s="301">
        <f t="shared" si="195"/>
        <v>0</v>
      </c>
      <c r="I381" s="301">
        <f t="shared" si="195"/>
        <v>0</v>
      </c>
      <c r="J381" s="301">
        <f t="shared" si="195"/>
        <v>0</v>
      </c>
      <c r="K381" s="301">
        <f t="shared" si="195"/>
        <v>0</v>
      </c>
      <c r="L381" s="301">
        <f t="shared" si="195"/>
        <v>0</v>
      </c>
      <c r="M381" s="301">
        <f t="shared" si="195"/>
        <v>0</v>
      </c>
      <c r="N381" s="46">
        <f>PPNE5!J381</f>
        <v>0</v>
      </c>
      <c r="O381" s="70">
        <f t="shared" si="175"/>
        <v>0</v>
      </c>
    </row>
    <row r="382" spans="1:15" ht="12.75" x14ac:dyDescent="0.2">
      <c r="A382" s="53">
        <v>2</v>
      </c>
      <c r="B382" s="48">
        <v>4</v>
      </c>
      <c r="C382" s="48">
        <v>6</v>
      </c>
      <c r="D382" s="48">
        <v>2</v>
      </c>
      <c r="E382" s="48" t="s">
        <v>300</v>
      </c>
      <c r="F382" s="51" t="s">
        <v>419</v>
      </c>
      <c r="G382" s="46">
        <f>PPNE5!J382*0.122874</f>
        <v>0</v>
      </c>
      <c r="H382" s="46">
        <f>PPNE5!J382*0.116266</f>
        <v>0</v>
      </c>
      <c r="I382" s="46">
        <f>PPNE5!J382*0.340061</f>
        <v>0</v>
      </c>
      <c r="J382" s="46">
        <f>PPNE5!J382*0.085616</f>
        <v>0</v>
      </c>
      <c r="K382" s="46">
        <f>PPNE5!J382*0.040932</f>
        <v>0</v>
      </c>
      <c r="L382" s="46"/>
      <c r="M382" s="46">
        <f>PPNE5!J382*0.294251</f>
        <v>0</v>
      </c>
      <c r="N382" s="46">
        <f>PPNE5!J382</f>
        <v>0</v>
      </c>
      <c r="O382" s="46">
        <f t="shared" si="175"/>
        <v>0</v>
      </c>
    </row>
    <row r="383" spans="1:15" ht="12.75" x14ac:dyDescent="0.2">
      <c r="A383" s="58">
        <v>2</v>
      </c>
      <c r="B383" s="56">
        <v>4</v>
      </c>
      <c r="C383" s="56">
        <v>6</v>
      </c>
      <c r="D383" s="56">
        <v>3</v>
      </c>
      <c r="E383" s="48"/>
      <c r="F383" s="66" t="s">
        <v>420</v>
      </c>
      <c r="G383" s="57">
        <f t="shared" ref="G383:M383" si="196">+G384</f>
        <v>0</v>
      </c>
      <c r="H383" s="57">
        <f t="shared" si="196"/>
        <v>0</v>
      </c>
      <c r="I383" s="57">
        <f t="shared" si="196"/>
        <v>0</v>
      </c>
      <c r="J383" s="57">
        <f t="shared" si="196"/>
        <v>0</v>
      </c>
      <c r="K383" s="57">
        <f t="shared" si="196"/>
        <v>0</v>
      </c>
      <c r="L383" s="57">
        <f t="shared" si="196"/>
        <v>0</v>
      </c>
      <c r="M383" s="57">
        <f t="shared" si="196"/>
        <v>0</v>
      </c>
      <c r="N383" s="46">
        <f>PPNE5!J383</f>
        <v>0</v>
      </c>
      <c r="O383" s="70">
        <f t="shared" si="175"/>
        <v>0</v>
      </c>
    </row>
    <row r="384" spans="1:15" ht="12.75" x14ac:dyDescent="0.2">
      <c r="A384" s="53">
        <v>2</v>
      </c>
      <c r="B384" s="48">
        <v>4</v>
      </c>
      <c r="C384" s="48">
        <v>6</v>
      </c>
      <c r="D384" s="48">
        <v>3</v>
      </c>
      <c r="E384" s="48" t="s">
        <v>300</v>
      </c>
      <c r="F384" s="51" t="s">
        <v>420</v>
      </c>
      <c r="G384" s="46">
        <f>PPNE5!J384*0.122874</f>
        <v>0</v>
      </c>
      <c r="H384" s="46">
        <f>PPNE5!J384*0.116266</f>
        <v>0</v>
      </c>
      <c r="I384" s="46">
        <f>PPNE5!J384*0.340061</f>
        <v>0</v>
      </c>
      <c r="J384" s="46">
        <f>PPNE5!J384*0.085616</f>
        <v>0</v>
      </c>
      <c r="K384" s="46">
        <f>PPNE5!J384*0.040932</f>
        <v>0</v>
      </c>
      <c r="L384" s="46"/>
      <c r="M384" s="46">
        <f>PPNE5!J384*0.294251</f>
        <v>0</v>
      </c>
      <c r="N384" s="46">
        <f>PPNE5!J384</f>
        <v>0</v>
      </c>
      <c r="O384" s="46">
        <f t="shared" si="175"/>
        <v>0</v>
      </c>
    </row>
    <row r="385" spans="1:15" ht="12.75" x14ac:dyDescent="0.2">
      <c r="A385" s="58">
        <v>2</v>
      </c>
      <c r="B385" s="56">
        <v>4</v>
      </c>
      <c r="C385" s="56">
        <v>6</v>
      </c>
      <c r="D385" s="56">
        <v>4</v>
      </c>
      <c r="E385" s="56"/>
      <c r="F385" s="66" t="s">
        <v>421</v>
      </c>
      <c r="G385" s="57">
        <f t="shared" ref="G385:M385" si="197">+G386</f>
        <v>0</v>
      </c>
      <c r="H385" s="57">
        <f t="shared" si="197"/>
        <v>0</v>
      </c>
      <c r="I385" s="57">
        <f t="shared" si="197"/>
        <v>0</v>
      </c>
      <c r="J385" s="57">
        <f t="shared" si="197"/>
        <v>0</v>
      </c>
      <c r="K385" s="57">
        <f t="shared" si="197"/>
        <v>0</v>
      </c>
      <c r="L385" s="57">
        <f t="shared" si="197"/>
        <v>0</v>
      </c>
      <c r="M385" s="57">
        <f t="shared" si="197"/>
        <v>0</v>
      </c>
      <c r="N385" s="46">
        <f>PPNE5!J385</f>
        <v>0</v>
      </c>
      <c r="O385" s="70">
        <f t="shared" si="175"/>
        <v>0</v>
      </c>
    </row>
    <row r="386" spans="1:15" ht="12.75" x14ac:dyDescent="0.2">
      <c r="A386" s="53">
        <v>2</v>
      </c>
      <c r="B386" s="48">
        <v>4</v>
      </c>
      <c r="C386" s="48">
        <v>6</v>
      </c>
      <c r="D386" s="48">
        <v>4</v>
      </c>
      <c r="E386" s="48" t="s">
        <v>300</v>
      </c>
      <c r="F386" s="51" t="s">
        <v>421</v>
      </c>
      <c r="G386" s="46">
        <f>PPNE5!J386*0.122874</f>
        <v>0</v>
      </c>
      <c r="H386" s="46">
        <f>PPNE5!J386*0.116266</f>
        <v>0</v>
      </c>
      <c r="I386" s="46">
        <f>PPNE5!J386*0.340061</f>
        <v>0</v>
      </c>
      <c r="J386" s="46">
        <f>PPNE5!J386*0.085616</f>
        <v>0</v>
      </c>
      <c r="K386" s="46">
        <f>PPNE5!J386*0.040932</f>
        <v>0</v>
      </c>
      <c r="L386" s="46"/>
      <c r="M386" s="46">
        <f>PPNE5!J386*0.294251</f>
        <v>0</v>
      </c>
      <c r="N386" s="46">
        <f>PPNE5!J386</f>
        <v>0</v>
      </c>
      <c r="O386" s="46">
        <f t="shared" si="175"/>
        <v>0</v>
      </c>
    </row>
    <row r="387" spans="1:15" ht="12.75" x14ac:dyDescent="0.2">
      <c r="A387" s="77">
        <v>2</v>
      </c>
      <c r="B387" s="75">
        <v>4</v>
      </c>
      <c r="C387" s="75">
        <v>7</v>
      </c>
      <c r="D387" s="75"/>
      <c r="E387" s="75"/>
      <c r="F387" s="78" t="s">
        <v>422</v>
      </c>
      <c r="G387" s="299">
        <f t="shared" ref="G387:M387" si="198">+G388+G390+G392</f>
        <v>0</v>
      </c>
      <c r="H387" s="299">
        <f t="shared" si="198"/>
        <v>0</v>
      </c>
      <c r="I387" s="299">
        <f t="shared" si="198"/>
        <v>0</v>
      </c>
      <c r="J387" s="299">
        <f t="shared" si="198"/>
        <v>0</v>
      </c>
      <c r="K387" s="299">
        <f t="shared" si="198"/>
        <v>0</v>
      </c>
      <c r="L387" s="299">
        <f t="shared" si="198"/>
        <v>0</v>
      </c>
      <c r="M387" s="299">
        <f t="shared" si="198"/>
        <v>0</v>
      </c>
      <c r="N387" s="299">
        <f>PPNE5!J387</f>
        <v>0</v>
      </c>
      <c r="O387" s="76">
        <f t="shared" si="175"/>
        <v>0</v>
      </c>
    </row>
    <row r="388" spans="1:15" ht="22.5" x14ac:dyDescent="0.2">
      <c r="A388" s="55">
        <v>2</v>
      </c>
      <c r="B388" s="56">
        <v>4</v>
      </c>
      <c r="C388" s="56">
        <v>7</v>
      </c>
      <c r="D388" s="56">
        <v>1</v>
      </c>
      <c r="E388" s="56"/>
      <c r="F388" s="66" t="s">
        <v>423</v>
      </c>
      <c r="G388" s="57">
        <f t="shared" ref="G388:M388" si="199">+G389</f>
        <v>0</v>
      </c>
      <c r="H388" s="57">
        <f t="shared" si="199"/>
        <v>0</v>
      </c>
      <c r="I388" s="57">
        <f t="shared" si="199"/>
        <v>0</v>
      </c>
      <c r="J388" s="57">
        <f t="shared" si="199"/>
        <v>0</v>
      </c>
      <c r="K388" s="57">
        <f t="shared" si="199"/>
        <v>0</v>
      </c>
      <c r="L388" s="57">
        <f t="shared" si="199"/>
        <v>0</v>
      </c>
      <c r="M388" s="57">
        <f t="shared" si="199"/>
        <v>0</v>
      </c>
      <c r="N388" s="46">
        <f>PPNE5!J388</f>
        <v>0</v>
      </c>
      <c r="O388" s="62">
        <f t="shared" si="175"/>
        <v>0</v>
      </c>
    </row>
    <row r="389" spans="1:15" ht="12.75" x14ac:dyDescent="0.2">
      <c r="A389" s="53">
        <v>2</v>
      </c>
      <c r="B389" s="48">
        <v>4</v>
      </c>
      <c r="C389" s="48">
        <v>7</v>
      </c>
      <c r="D389" s="48">
        <v>1</v>
      </c>
      <c r="E389" s="48" t="s">
        <v>300</v>
      </c>
      <c r="F389" s="51" t="s">
        <v>424</v>
      </c>
      <c r="G389" s="46">
        <f>PPNE5!J389*0.122874</f>
        <v>0</v>
      </c>
      <c r="H389" s="46">
        <f>PPNE5!J389*0.116266</f>
        <v>0</v>
      </c>
      <c r="I389" s="46">
        <f>PPNE5!J389*0.340061</f>
        <v>0</v>
      </c>
      <c r="J389" s="46">
        <f>PPNE5!J389*0.085616</f>
        <v>0</v>
      </c>
      <c r="K389" s="46">
        <f>PPNE5!J389*0.040932</f>
        <v>0</v>
      </c>
      <c r="L389" s="46"/>
      <c r="M389" s="46">
        <f>PPNE5!J389*0.294251</f>
        <v>0</v>
      </c>
      <c r="N389" s="46">
        <f>PPNE5!J389</f>
        <v>0</v>
      </c>
      <c r="O389" s="46">
        <f t="shared" si="175"/>
        <v>0</v>
      </c>
    </row>
    <row r="390" spans="1:15" ht="12.75" x14ac:dyDescent="0.2">
      <c r="A390" s="58">
        <v>2</v>
      </c>
      <c r="B390" s="56">
        <v>4</v>
      </c>
      <c r="C390" s="56">
        <v>7</v>
      </c>
      <c r="D390" s="56">
        <v>2</v>
      </c>
      <c r="E390" s="56"/>
      <c r="F390" s="66" t="s">
        <v>425</v>
      </c>
      <c r="G390" s="57">
        <f t="shared" ref="G390:M390" si="200">+G391</f>
        <v>0</v>
      </c>
      <c r="H390" s="57">
        <f t="shared" si="200"/>
        <v>0</v>
      </c>
      <c r="I390" s="57">
        <f t="shared" si="200"/>
        <v>0</v>
      </c>
      <c r="J390" s="57">
        <f t="shared" si="200"/>
        <v>0</v>
      </c>
      <c r="K390" s="57">
        <f t="shared" si="200"/>
        <v>0</v>
      </c>
      <c r="L390" s="57">
        <f t="shared" si="200"/>
        <v>0</v>
      </c>
      <c r="M390" s="57">
        <f t="shared" si="200"/>
        <v>0</v>
      </c>
      <c r="N390" s="46">
        <f>PPNE5!J390</f>
        <v>0</v>
      </c>
      <c r="O390" s="70">
        <f t="shared" si="175"/>
        <v>0</v>
      </c>
    </row>
    <row r="391" spans="1:15" ht="12.75" x14ac:dyDescent="0.2">
      <c r="A391" s="53">
        <v>2</v>
      </c>
      <c r="B391" s="48">
        <v>4</v>
      </c>
      <c r="C391" s="48">
        <v>7</v>
      </c>
      <c r="D391" s="48">
        <v>2</v>
      </c>
      <c r="E391" s="48" t="s">
        <v>300</v>
      </c>
      <c r="F391" s="51" t="s">
        <v>426</v>
      </c>
      <c r="G391" s="46">
        <f>PPNE5!J391*0.122874</f>
        <v>0</v>
      </c>
      <c r="H391" s="46">
        <f>PPNE5!J391*0.116266</f>
        <v>0</v>
      </c>
      <c r="I391" s="46">
        <f>PPNE5!J391*0.340061</f>
        <v>0</v>
      </c>
      <c r="J391" s="46">
        <f>PPNE5!J391*0.085616</f>
        <v>0</v>
      </c>
      <c r="K391" s="46">
        <f>PPNE5!J391*0.040932</f>
        <v>0</v>
      </c>
      <c r="L391" s="46"/>
      <c r="M391" s="46">
        <f>PPNE5!J391*0.294251</f>
        <v>0</v>
      </c>
      <c r="N391" s="46">
        <f>PPNE5!J391</f>
        <v>0</v>
      </c>
      <c r="O391" s="46">
        <f t="shared" si="175"/>
        <v>0</v>
      </c>
    </row>
    <row r="392" spans="1:15" ht="12.75" x14ac:dyDescent="0.2">
      <c r="A392" s="58">
        <v>2</v>
      </c>
      <c r="B392" s="56">
        <v>4</v>
      </c>
      <c r="C392" s="56">
        <v>7</v>
      </c>
      <c r="D392" s="56">
        <v>3</v>
      </c>
      <c r="E392" s="56"/>
      <c r="F392" s="66" t="s">
        <v>427</v>
      </c>
      <c r="G392" s="57">
        <f t="shared" ref="G392:M392" si="201">+G393</f>
        <v>0</v>
      </c>
      <c r="H392" s="57">
        <f t="shared" si="201"/>
        <v>0</v>
      </c>
      <c r="I392" s="57">
        <f t="shared" si="201"/>
        <v>0</v>
      </c>
      <c r="J392" s="57">
        <f t="shared" si="201"/>
        <v>0</v>
      </c>
      <c r="K392" s="57">
        <f t="shared" si="201"/>
        <v>0</v>
      </c>
      <c r="L392" s="57">
        <f t="shared" si="201"/>
        <v>0</v>
      </c>
      <c r="M392" s="57">
        <f t="shared" si="201"/>
        <v>0</v>
      </c>
      <c r="N392" s="46">
        <f>PPNE5!J392</f>
        <v>0</v>
      </c>
      <c r="O392" s="70">
        <f t="shared" si="175"/>
        <v>0</v>
      </c>
    </row>
    <row r="393" spans="1:15" ht="12.75" x14ac:dyDescent="0.2">
      <c r="A393" s="53">
        <v>2</v>
      </c>
      <c r="B393" s="48">
        <v>4</v>
      </c>
      <c r="C393" s="48">
        <v>7</v>
      </c>
      <c r="D393" s="48">
        <v>3</v>
      </c>
      <c r="E393" s="48" t="s">
        <v>300</v>
      </c>
      <c r="F393" s="51" t="s">
        <v>427</v>
      </c>
      <c r="G393" s="46">
        <f>PPNE5!J393*0.122874</f>
        <v>0</v>
      </c>
      <c r="H393" s="46">
        <f>PPNE5!J393*0.116266</f>
        <v>0</v>
      </c>
      <c r="I393" s="46">
        <f>PPNE5!J393*0.340061</f>
        <v>0</v>
      </c>
      <c r="J393" s="46">
        <f>PPNE5!J393*0.085616</f>
        <v>0</v>
      </c>
      <c r="K393" s="46">
        <f>PPNE5!J393*0.040932</f>
        <v>0</v>
      </c>
      <c r="L393" s="46"/>
      <c r="M393" s="46">
        <f>PPNE5!J393*0.294251</f>
        <v>0</v>
      </c>
      <c r="N393" s="46">
        <f>PPNE5!J393</f>
        <v>0</v>
      </c>
      <c r="O393" s="46">
        <f t="shared" si="175"/>
        <v>0</v>
      </c>
    </row>
    <row r="394" spans="1:15" ht="12.75" x14ac:dyDescent="0.2">
      <c r="A394" s="77">
        <v>2</v>
      </c>
      <c r="B394" s="75">
        <v>4</v>
      </c>
      <c r="C394" s="75">
        <v>9</v>
      </c>
      <c r="D394" s="75"/>
      <c r="E394" s="75"/>
      <c r="F394" s="78" t="s">
        <v>428</v>
      </c>
      <c r="G394" s="299">
        <f t="shared" ref="G394:M394" si="202">+G395+G397+G399+G401</f>
        <v>0</v>
      </c>
      <c r="H394" s="299">
        <f t="shared" si="202"/>
        <v>0</v>
      </c>
      <c r="I394" s="299">
        <f t="shared" si="202"/>
        <v>0</v>
      </c>
      <c r="J394" s="299">
        <f t="shared" si="202"/>
        <v>0</v>
      </c>
      <c r="K394" s="299">
        <f t="shared" si="202"/>
        <v>0</v>
      </c>
      <c r="L394" s="299">
        <f t="shared" si="202"/>
        <v>0</v>
      </c>
      <c r="M394" s="299">
        <f t="shared" si="202"/>
        <v>0</v>
      </c>
      <c r="N394" s="299">
        <f>PPNE5!J394</f>
        <v>0</v>
      </c>
      <c r="O394" s="76">
        <f t="shared" si="175"/>
        <v>0</v>
      </c>
    </row>
    <row r="395" spans="1:15" ht="12.75" x14ac:dyDescent="0.2">
      <c r="A395" s="58">
        <v>2</v>
      </c>
      <c r="B395" s="56">
        <v>4</v>
      </c>
      <c r="C395" s="56">
        <v>9</v>
      </c>
      <c r="D395" s="56">
        <v>1</v>
      </c>
      <c r="E395" s="56"/>
      <c r="F395" s="66" t="s">
        <v>428</v>
      </c>
      <c r="G395" s="57">
        <f t="shared" ref="G395:M395" si="203">+G396</f>
        <v>0</v>
      </c>
      <c r="H395" s="57">
        <f t="shared" si="203"/>
        <v>0</v>
      </c>
      <c r="I395" s="57">
        <f t="shared" si="203"/>
        <v>0</v>
      </c>
      <c r="J395" s="57">
        <f t="shared" si="203"/>
        <v>0</v>
      </c>
      <c r="K395" s="57">
        <f t="shared" si="203"/>
        <v>0</v>
      </c>
      <c r="L395" s="57">
        <f t="shared" si="203"/>
        <v>0</v>
      </c>
      <c r="M395" s="57">
        <f t="shared" si="203"/>
        <v>0</v>
      </c>
      <c r="N395" s="46">
        <f>PPNE5!J395</f>
        <v>0</v>
      </c>
      <c r="O395" s="62">
        <f t="shared" si="175"/>
        <v>0</v>
      </c>
    </row>
    <row r="396" spans="1:15" ht="12.75" x14ac:dyDescent="0.2">
      <c r="A396" s="53">
        <v>2</v>
      </c>
      <c r="B396" s="48">
        <v>4</v>
      </c>
      <c r="C396" s="48">
        <v>9</v>
      </c>
      <c r="D396" s="48">
        <v>1</v>
      </c>
      <c r="E396" s="48" t="s">
        <v>300</v>
      </c>
      <c r="F396" s="51" t="s">
        <v>428</v>
      </c>
      <c r="G396" s="46">
        <f>PPNE5!J396*0.122874</f>
        <v>0</v>
      </c>
      <c r="H396" s="46">
        <f>PPNE5!J396*0.116266</f>
        <v>0</v>
      </c>
      <c r="I396" s="46">
        <f>PPNE5!J396*0.340061</f>
        <v>0</v>
      </c>
      <c r="J396" s="46">
        <f>PPNE5!J396*0.085616</f>
        <v>0</v>
      </c>
      <c r="K396" s="46">
        <f>PPNE5!J396*0.040932</f>
        <v>0</v>
      </c>
      <c r="L396" s="46"/>
      <c r="M396" s="46">
        <f>PPNE5!J396*0.294251</f>
        <v>0</v>
      </c>
      <c r="N396" s="46">
        <f>PPNE5!J396</f>
        <v>0</v>
      </c>
      <c r="O396" s="46">
        <f t="shared" si="175"/>
        <v>0</v>
      </c>
    </row>
    <row r="397" spans="1:15" ht="12.75" x14ac:dyDescent="0.2">
      <c r="A397" s="58">
        <v>2</v>
      </c>
      <c r="B397" s="56">
        <v>4</v>
      </c>
      <c r="C397" s="56">
        <v>9</v>
      </c>
      <c r="D397" s="56">
        <v>2</v>
      </c>
      <c r="E397" s="56"/>
      <c r="F397" s="66" t="s">
        <v>429</v>
      </c>
      <c r="G397" s="57">
        <f t="shared" ref="G397:M397" si="204">+G398</f>
        <v>0</v>
      </c>
      <c r="H397" s="57">
        <f t="shared" si="204"/>
        <v>0</v>
      </c>
      <c r="I397" s="57">
        <f t="shared" si="204"/>
        <v>0</v>
      </c>
      <c r="J397" s="57">
        <f t="shared" si="204"/>
        <v>0</v>
      </c>
      <c r="K397" s="57">
        <f t="shared" si="204"/>
        <v>0</v>
      </c>
      <c r="L397" s="57">
        <f t="shared" si="204"/>
        <v>0</v>
      </c>
      <c r="M397" s="57">
        <f t="shared" si="204"/>
        <v>0</v>
      </c>
      <c r="N397" s="46">
        <f>PPNE5!J397</f>
        <v>0</v>
      </c>
      <c r="O397" s="62">
        <f t="shared" si="175"/>
        <v>0</v>
      </c>
    </row>
    <row r="398" spans="1:15" ht="12.75" x14ac:dyDescent="0.2">
      <c r="A398" s="53">
        <v>2</v>
      </c>
      <c r="B398" s="48">
        <v>4</v>
      </c>
      <c r="C398" s="48">
        <v>9</v>
      </c>
      <c r="D398" s="48">
        <v>2</v>
      </c>
      <c r="E398" s="48" t="s">
        <v>300</v>
      </c>
      <c r="F398" s="51" t="s">
        <v>429</v>
      </c>
      <c r="G398" s="46">
        <f>PPNE5!J398*0.122874</f>
        <v>0</v>
      </c>
      <c r="H398" s="46">
        <f>PPNE5!J398*0.116266</f>
        <v>0</v>
      </c>
      <c r="I398" s="46">
        <f>PPNE5!J398*0.340061</f>
        <v>0</v>
      </c>
      <c r="J398" s="46">
        <f>PPNE5!J398*0.085616</f>
        <v>0</v>
      </c>
      <c r="K398" s="46">
        <f>PPNE5!J398*0.040932</f>
        <v>0</v>
      </c>
      <c r="L398" s="46"/>
      <c r="M398" s="46">
        <f>PPNE5!J398*0.294251</f>
        <v>0</v>
      </c>
      <c r="N398" s="46">
        <f>PPNE5!J398</f>
        <v>0</v>
      </c>
      <c r="O398" s="46">
        <f t="shared" si="175"/>
        <v>0</v>
      </c>
    </row>
    <row r="399" spans="1:15" ht="12.75" x14ac:dyDescent="0.2">
      <c r="A399" s="58">
        <v>2</v>
      </c>
      <c r="B399" s="56">
        <v>4</v>
      </c>
      <c r="C399" s="56">
        <v>9</v>
      </c>
      <c r="D399" s="56">
        <v>3</v>
      </c>
      <c r="E399" s="56"/>
      <c r="F399" s="66" t="s">
        <v>430</v>
      </c>
      <c r="G399" s="57">
        <f t="shared" ref="G399:M399" si="205">+G400</f>
        <v>0</v>
      </c>
      <c r="H399" s="57">
        <f t="shared" si="205"/>
        <v>0</v>
      </c>
      <c r="I399" s="57">
        <f t="shared" si="205"/>
        <v>0</v>
      </c>
      <c r="J399" s="57">
        <f t="shared" si="205"/>
        <v>0</v>
      </c>
      <c r="K399" s="57">
        <f t="shared" si="205"/>
        <v>0</v>
      </c>
      <c r="L399" s="57">
        <f t="shared" si="205"/>
        <v>0</v>
      </c>
      <c r="M399" s="57">
        <f t="shared" si="205"/>
        <v>0</v>
      </c>
      <c r="N399" s="46">
        <f>PPNE5!J399</f>
        <v>0</v>
      </c>
      <c r="O399" s="62">
        <f t="shared" si="175"/>
        <v>0</v>
      </c>
    </row>
    <row r="400" spans="1:15" ht="12.75" x14ac:dyDescent="0.2">
      <c r="A400" s="53">
        <v>2</v>
      </c>
      <c r="B400" s="48">
        <v>4</v>
      </c>
      <c r="C400" s="48">
        <v>9</v>
      </c>
      <c r="D400" s="48">
        <v>3</v>
      </c>
      <c r="E400" s="48" t="s">
        <v>300</v>
      </c>
      <c r="F400" s="51" t="s">
        <v>430</v>
      </c>
      <c r="G400" s="46">
        <f>PPNE5!J400*0.122874</f>
        <v>0</v>
      </c>
      <c r="H400" s="46">
        <f>PPNE5!J400*0.116266</f>
        <v>0</v>
      </c>
      <c r="I400" s="46">
        <f>PPNE5!J400*0.340061</f>
        <v>0</v>
      </c>
      <c r="J400" s="46">
        <f>PPNE5!J400*0.085616</f>
        <v>0</v>
      </c>
      <c r="K400" s="46">
        <f>PPNE5!J400*0.040932</f>
        <v>0</v>
      </c>
      <c r="L400" s="46"/>
      <c r="M400" s="46">
        <f>PPNE5!J400*0.294251</f>
        <v>0</v>
      </c>
      <c r="N400" s="46">
        <f>PPNE5!J400</f>
        <v>0</v>
      </c>
      <c r="O400" s="46">
        <f t="shared" ref="O400:O461" si="206">IFERROR(N400/$J$18*100,"0.00")</f>
        <v>0</v>
      </c>
    </row>
    <row r="401" spans="1:15" ht="12.75" x14ac:dyDescent="0.2">
      <c r="A401" s="58">
        <v>2</v>
      </c>
      <c r="B401" s="56">
        <v>4</v>
      </c>
      <c r="C401" s="56">
        <v>9</v>
      </c>
      <c r="D401" s="56">
        <v>4</v>
      </c>
      <c r="E401" s="56"/>
      <c r="F401" s="66" t="s">
        <v>431</v>
      </c>
      <c r="G401" s="57">
        <f t="shared" ref="G401:M401" si="207">+G402</f>
        <v>0</v>
      </c>
      <c r="H401" s="57">
        <f t="shared" si="207"/>
        <v>0</v>
      </c>
      <c r="I401" s="57">
        <f t="shared" si="207"/>
        <v>0</v>
      </c>
      <c r="J401" s="57">
        <f t="shared" si="207"/>
        <v>0</v>
      </c>
      <c r="K401" s="57">
        <f t="shared" si="207"/>
        <v>0</v>
      </c>
      <c r="L401" s="57">
        <f t="shared" si="207"/>
        <v>0</v>
      </c>
      <c r="M401" s="57">
        <f t="shared" si="207"/>
        <v>0</v>
      </c>
      <c r="N401" s="46">
        <f>PPNE5!J401</f>
        <v>0</v>
      </c>
      <c r="O401" s="62">
        <f t="shared" si="206"/>
        <v>0</v>
      </c>
    </row>
    <row r="402" spans="1:15" ht="12.75" x14ac:dyDescent="0.2">
      <c r="A402" s="47">
        <v>2</v>
      </c>
      <c r="B402" s="48">
        <v>4</v>
      </c>
      <c r="C402" s="48">
        <v>9</v>
      </c>
      <c r="D402" s="48">
        <v>4</v>
      </c>
      <c r="E402" s="48" t="s">
        <v>300</v>
      </c>
      <c r="F402" s="51" t="s">
        <v>431</v>
      </c>
      <c r="G402" s="46">
        <f>PPNE5!J402*0.122874</f>
        <v>0</v>
      </c>
      <c r="H402" s="46">
        <f>PPNE5!J402*0.116266</f>
        <v>0</v>
      </c>
      <c r="I402" s="46">
        <f>PPNE5!J402*0.340061</f>
        <v>0</v>
      </c>
      <c r="J402" s="46">
        <f>PPNE5!J402*0.085616</f>
        <v>0</v>
      </c>
      <c r="K402" s="46">
        <f>PPNE5!J402*0.040932</f>
        <v>0</v>
      </c>
      <c r="L402" s="46"/>
      <c r="M402" s="46">
        <f>PPNE5!J402*0.294251</f>
        <v>0</v>
      </c>
      <c r="N402" s="46">
        <f>PPNE5!J402</f>
        <v>0</v>
      </c>
      <c r="O402" s="46">
        <f t="shared" si="206"/>
        <v>0</v>
      </c>
    </row>
    <row r="403" spans="1:15" ht="12.75" x14ac:dyDescent="0.2">
      <c r="A403" s="79">
        <v>2</v>
      </c>
      <c r="B403" s="80">
        <v>5</v>
      </c>
      <c r="C403" s="81"/>
      <c r="D403" s="81"/>
      <c r="E403" s="81"/>
      <c r="F403" s="82" t="s">
        <v>432</v>
      </c>
      <c r="G403" s="300">
        <f t="shared" ref="G403:M403" si="208">+G404+G406+G408</f>
        <v>0</v>
      </c>
      <c r="H403" s="300">
        <f t="shared" si="208"/>
        <v>0</v>
      </c>
      <c r="I403" s="300">
        <f t="shared" si="208"/>
        <v>0</v>
      </c>
      <c r="J403" s="300">
        <f t="shared" si="208"/>
        <v>0</v>
      </c>
      <c r="K403" s="300">
        <f t="shared" si="208"/>
        <v>0</v>
      </c>
      <c r="L403" s="300">
        <f t="shared" si="208"/>
        <v>0</v>
      </c>
      <c r="M403" s="300">
        <f t="shared" si="208"/>
        <v>0</v>
      </c>
      <c r="N403" s="300">
        <f>PPNE5!J403</f>
        <v>0</v>
      </c>
      <c r="O403" s="83">
        <f t="shared" si="206"/>
        <v>0</v>
      </c>
    </row>
    <row r="404" spans="1:15" ht="12.75" x14ac:dyDescent="0.2">
      <c r="A404" s="77">
        <v>2</v>
      </c>
      <c r="B404" s="75">
        <v>5</v>
      </c>
      <c r="C404" s="75">
        <v>1</v>
      </c>
      <c r="D404" s="75"/>
      <c r="E404" s="75"/>
      <c r="F404" s="78" t="s">
        <v>433</v>
      </c>
      <c r="G404" s="299">
        <f t="shared" ref="G404:M404" si="209">+G405</f>
        <v>0</v>
      </c>
      <c r="H404" s="299">
        <f t="shared" si="209"/>
        <v>0</v>
      </c>
      <c r="I404" s="299">
        <f t="shared" si="209"/>
        <v>0</v>
      </c>
      <c r="J404" s="299">
        <f t="shared" si="209"/>
        <v>0</v>
      </c>
      <c r="K404" s="299">
        <f t="shared" si="209"/>
        <v>0</v>
      </c>
      <c r="L404" s="299">
        <f t="shared" si="209"/>
        <v>0</v>
      </c>
      <c r="M404" s="299">
        <f t="shared" si="209"/>
        <v>0</v>
      </c>
      <c r="N404" s="299">
        <f>PPNE5!J404</f>
        <v>0</v>
      </c>
      <c r="O404" s="76">
        <f t="shared" si="206"/>
        <v>0</v>
      </c>
    </row>
    <row r="405" spans="1:15" ht="12.75" x14ac:dyDescent="0.2">
      <c r="A405" s="67">
        <v>2</v>
      </c>
      <c r="B405" s="68">
        <v>5</v>
      </c>
      <c r="C405" s="68">
        <v>1</v>
      </c>
      <c r="D405" s="68">
        <v>1</v>
      </c>
      <c r="E405" s="68" t="s">
        <v>300</v>
      </c>
      <c r="F405" s="69" t="s">
        <v>434</v>
      </c>
      <c r="G405" s="46">
        <f>PPNE5!J405*0.122874</f>
        <v>0</v>
      </c>
      <c r="H405" s="46">
        <f>PPNE5!J405*0.116266</f>
        <v>0</v>
      </c>
      <c r="I405" s="46">
        <f>PPNE5!J405*0.340061</f>
        <v>0</v>
      </c>
      <c r="J405" s="46">
        <f>PPNE5!J405*0.085616</f>
        <v>0</v>
      </c>
      <c r="K405" s="46">
        <f>PPNE5!J405*0.040932</f>
        <v>0</v>
      </c>
      <c r="L405" s="46"/>
      <c r="M405" s="46">
        <f>PPNE5!J405*0.294251</f>
        <v>0</v>
      </c>
      <c r="N405" s="46">
        <f>PPNE5!J405</f>
        <v>0</v>
      </c>
      <c r="O405" s="46">
        <f t="shared" si="206"/>
        <v>0</v>
      </c>
    </row>
    <row r="406" spans="1:15" ht="12.75" x14ac:dyDescent="0.2">
      <c r="A406" s="55">
        <v>2</v>
      </c>
      <c r="B406" s="56">
        <v>5</v>
      </c>
      <c r="C406" s="56">
        <v>1</v>
      </c>
      <c r="D406" s="56">
        <v>2</v>
      </c>
      <c r="E406" s="56"/>
      <c r="F406" s="66" t="s">
        <v>435</v>
      </c>
      <c r="G406" s="57">
        <f t="shared" ref="G406:M406" si="210">+G407</f>
        <v>0</v>
      </c>
      <c r="H406" s="57">
        <f t="shared" si="210"/>
        <v>0</v>
      </c>
      <c r="I406" s="57">
        <f t="shared" si="210"/>
        <v>0</v>
      </c>
      <c r="J406" s="57">
        <f t="shared" si="210"/>
        <v>0</v>
      </c>
      <c r="K406" s="57">
        <f t="shared" si="210"/>
        <v>0</v>
      </c>
      <c r="L406" s="57">
        <f t="shared" si="210"/>
        <v>0</v>
      </c>
      <c r="M406" s="57">
        <f t="shared" si="210"/>
        <v>0</v>
      </c>
      <c r="N406" s="46">
        <f>PPNE5!J406</f>
        <v>0</v>
      </c>
      <c r="O406" s="62">
        <f t="shared" si="206"/>
        <v>0</v>
      </c>
    </row>
    <row r="407" spans="1:15" ht="12.75" x14ac:dyDescent="0.2">
      <c r="A407" s="47">
        <v>2</v>
      </c>
      <c r="B407" s="48">
        <v>5</v>
      </c>
      <c r="C407" s="48">
        <v>1</v>
      </c>
      <c r="D407" s="48">
        <v>2</v>
      </c>
      <c r="E407" s="48" t="s">
        <v>300</v>
      </c>
      <c r="F407" s="51" t="s">
        <v>435</v>
      </c>
      <c r="G407" s="46">
        <f>PPNE5!J407*0.122874</f>
        <v>0</v>
      </c>
      <c r="H407" s="46">
        <f>PPNE5!J407*0.116266</f>
        <v>0</v>
      </c>
      <c r="I407" s="46">
        <f>PPNE5!J407*0.340061</f>
        <v>0</v>
      </c>
      <c r="J407" s="46">
        <f>PPNE5!J407*0.085616</f>
        <v>0</v>
      </c>
      <c r="K407" s="46">
        <f>PPNE5!J407*0.040932</f>
        <v>0</v>
      </c>
      <c r="L407" s="46"/>
      <c r="M407" s="46">
        <f>PPNE5!J407*0.294251</f>
        <v>0</v>
      </c>
      <c r="N407" s="46">
        <f>PPNE5!J407</f>
        <v>0</v>
      </c>
      <c r="O407" s="46">
        <f t="shared" si="206"/>
        <v>0</v>
      </c>
    </row>
    <row r="408" spans="1:15" ht="12.75" x14ac:dyDescent="0.2">
      <c r="A408" s="55">
        <v>2</v>
      </c>
      <c r="B408" s="56">
        <v>5</v>
      </c>
      <c r="C408" s="56">
        <v>1</v>
      </c>
      <c r="D408" s="56">
        <v>3</v>
      </c>
      <c r="E408" s="56"/>
      <c r="F408" s="66" t="s">
        <v>436</v>
      </c>
      <c r="G408" s="57">
        <f t="shared" ref="G408:M408" si="211">+G409</f>
        <v>0</v>
      </c>
      <c r="H408" s="57">
        <f t="shared" si="211"/>
        <v>0</v>
      </c>
      <c r="I408" s="57">
        <f t="shared" si="211"/>
        <v>0</v>
      </c>
      <c r="J408" s="57">
        <f t="shared" si="211"/>
        <v>0</v>
      </c>
      <c r="K408" s="57">
        <f t="shared" si="211"/>
        <v>0</v>
      </c>
      <c r="L408" s="57">
        <f t="shared" si="211"/>
        <v>0</v>
      </c>
      <c r="M408" s="57">
        <f t="shared" si="211"/>
        <v>0</v>
      </c>
      <c r="N408" s="46">
        <f>PPNE5!J408</f>
        <v>0</v>
      </c>
      <c r="O408" s="70">
        <f t="shared" si="206"/>
        <v>0</v>
      </c>
    </row>
    <row r="409" spans="1:15" ht="12.75" x14ac:dyDescent="0.2">
      <c r="A409" s="47">
        <v>2</v>
      </c>
      <c r="B409" s="48">
        <v>5</v>
      </c>
      <c r="C409" s="48">
        <v>1</v>
      </c>
      <c r="D409" s="48">
        <v>3</v>
      </c>
      <c r="E409" s="48" t="s">
        <v>300</v>
      </c>
      <c r="F409" s="51" t="s">
        <v>436</v>
      </c>
      <c r="G409" s="46">
        <f>PPNE5!J409*0.122874</f>
        <v>0</v>
      </c>
      <c r="H409" s="46">
        <f>PPNE5!J409*0.116266</f>
        <v>0</v>
      </c>
      <c r="I409" s="46">
        <f>PPNE5!J409*0.340061</f>
        <v>0</v>
      </c>
      <c r="J409" s="46">
        <f>PPNE5!J409*0.085616</f>
        <v>0</v>
      </c>
      <c r="K409" s="46">
        <f>PPNE5!J409*0.040932</f>
        <v>0</v>
      </c>
      <c r="L409" s="46"/>
      <c r="M409" s="46">
        <f>PPNE5!J409*0.294251</f>
        <v>0</v>
      </c>
      <c r="N409" s="46">
        <f>PPNE5!J409</f>
        <v>0</v>
      </c>
      <c r="O409" s="46">
        <f t="shared" si="206"/>
        <v>0</v>
      </c>
    </row>
    <row r="410" spans="1:15" ht="12.75" x14ac:dyDescent="0.2">
      <c r="A410" s="79">
        <v>2</v>
      </c>
      <c r="B410" s="80">
        <v>6</v>
      </c>
      <c r="C410" s="81"/>
      <c r="D410" s="81"/>
      <c r="E410" s="81"/>
      <c r="F410" s="82" t="s">
        <v>247</v>
      </c>
      <c r="G410" s="300">
        <f>+G411+G422+G431+G440+G447+G460+G465</f>
        <v>3001906.5558540002</v>
      </c>
      <c r="H410" s="300">
        <f t="shared" ref="H410:M410" si="212">+H411+H422+H431+H440+H447+H460+H465</f>
        <v>2840468.0210859994</v>
      </c>
      <c r="I410" s="300">
        <f t="shared" si="212"/>
        <v>8307952.4170310004</v>
      </c>
      <c r="J410" s="300">
        <f t="shared" si="212"/>
        <v>2091664.8899360001</v>
      </c>
      <c r="K410" s="300">
        <f t="shared" si="212"/>
        <v>1000000.318572</v>
      </c>
      <c r="L410" s="300">
        <f t="shared" si="212"/>
        <v>0</v>
      </c>
      <c r="M410" s="300">
        <f t="shared" si="212"/>
        <v>7188778.7975209979</v>
      </c>
      <c r="N410" s="300">
        <f>PPNE5!J410</f>
        <v>24430771</v>
      </c>
      <c r="O410" s="83">
        <f>IFERROR(N410/$N$18*100,"0.00")</f>
        <v>2.1294722587803503</v>
      </c>
    </row>
    <row r="411" spans="1:15" ht="12.75" x14ac:dyDescent="0.2">
      <c r="A411" s="77">
        <v>2</v>
      </c>
      <c r="B411" s="75">
        <v>6</v>
      </c>
      <c r="C411" s="75">
        <v>1</v>
      </c>
      <c r="D411" s="75"/>
      <c r="E411" s="75"/>
      <c r="F411" s="78" t="s">
        <v>248</v>
      </c>
      <c r="G411" s="299">
        <f t="shared" ref="G411:M411" si="213">+G412+G414+G416+G418+G420</f>
        <v>500355.21540000004</v>
      </c>
      <c r="H411" s="299">
        <f t="shared" si="213"/>
        <v>473446.77860000002</v>
      </c>
      <c r="I411" s="299">
        <f t="shared" si="213"/>
        <v>1384762.3981000001</v>
      </c>
      <c r="J411" s="299">
        <f t="shared" si="213"/>
        <v>348636.91360000003</v>
      </c>
      <c r="K411" s="299">
        <f t="shared" si="213"/>
        <v>166679.1972</v>
      </c>
      <c r="L411" s="299">
        <f t="shared" si="213"/>
        <v>0</v>
      </c>
      <c r="M411" s="299">
        <f t="shared" si="213"/>
        <v>1198219.4970999998</v>
      </c>
      <c r="N411" s="299">
        <f>PPNE5!J411</f>
        <v>4072100</v>
      </c>
      <c r="O411" s="76">
        <f>IFERROR(N411/$N$18*100,"0.00")</f>
        <v>0.35493861347967548</v>
      </c>
    </row>
    <row r="412" spans="1:15" ht="12.75" x14ac:dyDescent="0.2">
      <c r="A412" s="55">
        <v>2</v>
      </c>
      <c r="B412" s="56">
        <v>6</v>
      </c>
      <c r="C412" s="56">
        <v>1</v>
      </c>
      <c r="D412" s="56">
        <v>1</v>
      </c>
      <c r="E412" s="56"/>
      <c r="F412" s="52" t="s">
        <v>249</v>
      </c>
      <c r="G412" s="57">
        <f t="shared" ref="G412:M412" si="214">+G413</f>
        <v>37759.180200000003</v>
      </c>
      <c r="H412" s="57">
        <f t="shared" si="214"/>
        <v>35728.541799999999</v>
      </c>
      <c r="I412" s="57">
        <f t="shared" si="214"/>
        <v>104500.7453</v>
      </c>
      <c r="J412" s="57">
        <f t="shared" si="214"/>
        <v>26309.7968</v>
      </c>
      <c r="K412" s="57">
        <f t="shared" si="214"/>
        <v>12578.403600000001</v>
      </c>
      <c r="L412" s="57">
        <f t="shared" si="214"/>
        <v>0</v>
      </c>
      <c r="M412" s="57">
        <f t="shared" si="214"/>
        <v>90423.332299999995</v>
      </c>
      <c r="N412" s="46">
        <f>PPNE5!J412</f>
        <v>307300</v>
      </c>
      <c r="O412" s="62">
        <f>IFERROR(N412/$N$18*100,"0.00")</f>
        <v>2.6785352992879416E-2</v>
      </c>
    </row>
    <row r="413" spans="1:15" ht="12.75" x14ac:dyDescent="0.2">
      <c r="A413" s="47">
        <v>2</v>
      </c>
      <c r="B413" s="48">
        <v>6</v>
      </c>
      <c r="C413" s="48">
        <v>1</v>
      </c>
      <c r="D413" s="48">
        <v>1</v>
      </c>
      <c r="E413" s="48" t="s">
        <v>300</v>
      </c>
      <c r="F413" s="51" t="s">
        <v>249</v>
      </c>
      <c r="G413" s="46">
        <f>PPNE5!J413*0.122874</f>
        <v>37759.180200000003</v>
      </c>
      <c r="H413" s="46">
        <f>PPNE5!J413*0.116266</f>
        <v>35728.541799999999</v>
      </c>
      <c r="I413" s="46">
        <f>PPNE5!J413*0.340061</f>
        <v>104500.7453</v>
      </c>
      <c r="J413" s="46">
        <f>PPNE5!J413*0.085616</f>
        <v>26309.7968</v>
      </c>
      <c r="K413" s="46">
        <f>PPNE5!J413*0.040932</f>
        <v>12578.403600000001</v>
      </c>
      <c r="L413" s="46"/>
      <c r="M413" s="46">
        <f>PPNE5!J413*0.294251</f>
        <v>90423.332299999995</v>
      </c>
      <c r="N413" s="46">
        <f>PPNE5!J413</f>
        <v>307300</v>
      </c>
      <c r="O413" s="46">
        <f t="shared" ref="O413" si="215">IFERROR(N413/$N$18*100,"0.00")</f>
        <v>2.6785352992879416E-2</v>
      </c>
    </row>
    <row r="414" spans="1:15" ht="12.75" x14ac:dyDescent="0.2">
      <c r="A414" s="55">
        <v>2</v>
      </c>
      <c r="B414" s="56">
        <v>6</v>
      </c>
      <c r="C414" s="56">
        <v>1</v>
      </c>
      <c r="D414" s="56">
        <v>2</v>
      </c>
      <c r="E414" s="56"/>
      <c r="F414" s="52" t="s">
        <v>437</v>
      </c>
      <c r="G414" s="57">
        <f t="shared" ref="G414:M414" si="216">+G415</f>
        <v>0</v>
      </c>
      <c r="H414" s="57">
        <f t="shared" si="216"/>
        <v>0</v>
      </c>
      <c r="I414" s="57">
        <f t="shared" si="216"/>
        <v>0</v>
      </c>
      <c r="J414" s="57">
        <f t="shared" si="216"/>
        <v>0</v>
      </c>
      <c r="K414" s="57">
        <f t="shared" si="216"/>
        <v>0</v>
      </c>
      <c r="L414" s="57">
        <f t="shared" si="216"/>
        <v>0</v>
      </c>
      <c r="M414" s="57">
        <f t="shared" si="216"/>
        <v>0</v>
      </c>
      <c r="N414" s="57">
        <f>PPNE5!J414</f>
        <v>0</v>
      </c>
      <c r="O414" s="62">
        <f>IFERROR(N414/$N$18*100,"0.00")</f>
        <v>0</v>
      </c>
    </row>
    <row r="415" spans="1:15" ht="12.75" x14ac:dyDescent="0.2">
      <c r="A415" s="101">
        <v>2</v>
      </c>
      <c r="B415" s="48">
        <v>6</v>
      </c>
      <c r="C415" s="48">
        <v>1</v>
      </c>
      <c r="D415" s="48">
        <v>2</v>
      </c>
      <c r="E415" s="48" t="s">
        <v>300</v>
      </c>
      <c r="F415" s="51" t="s">
        <v>437</v>
      </c>
      <c r="G415" s="46">
        <f>PPNE5!J415*0.122874</f>
        <v>0</v>
      </c>
      <c r="H415" s="46">
        <f>PPNE5!J415*0.116266</f>
        <v>0</v>
      </c>
      <c r="I415" s="46">
        <f>PPNE5!J415*0.340061</f>
        <v>0</v>
      </c>
      <c r="J415" s="46">
        <f>PPNE5!J415*0.085616</f>
        <v>0</v>
      </c>
      <c r="K415" s="46">
        <f>PPNE5!J415*0.040932</f>
        <v>0</v>
      </c>
      <c r="L415" s="46"/>
      <c r="M415" s="46">
        <f>PPNE5!J415*0.294251</f>
        <v>0</v>
      </c>
      <c r="N415" s="46">
        <f>PPNE5!J415</f>
        <v>0</v>
      </c>
      <c r="O415" s="46">
        <f t="shared" ref="O415" si="217">IFERROR(N415/$N$18*100,"0.00")</f>
        <v>0</v>
      </c>
    </row>
    <row r="416" spans="1:15" ht="12.75" x14ac:dyDescent="0.2">
      <c r="A416" s="55">
        <v>2</v>
      </c>
      <c r="B416" s="56">
        <v>6</v>
      </c>
      <c r="C416" s="56">
        <v>1</v>
      </c>
      <c r="D416" s="56">
        <v>3</v>
      </c>
      <c r="E416" s="56"/>
      <c r="F416" s="66" t="s">
        <v>438</v>
      </c>
      <c r="G416" s="57">
        <f t="shared" ref="G416:M416" si="218">+G417</f>
        <v>436817.07</v>
      </c>
      <c r="H416" s="57">
        <f t="shared" si="218"/>
        <v>413325.63</v>
      </c>
      <c r="I416" s="57">
        <f t="shared" si="218"/>
        <v>1208916.855</v>
      </c>
      <c r="J416" s="57">
        <f t="shared" si="218"/>
        <v>304364.88</v>
      </c>
      <c r="K416" s="57">
        <f t="shared" si="218"/>
        <v>145513.26</v>
      </c>
      <c r="L416" s="57">
        <f t="shared" si="218"/>
        <v>0</v>
      </c>
      <c r="M416" s="57">
        <f t="shared" si="218"/>
        <v>1046062.3049999999</v>
      </c>
      <c r="N416" s="57">
        <f>PPNE5!J416</f>
        <v>3555000</v>
      </c>
      <c r="O416" s="62">
        <f>IFERROR(N416/$N$18*100,"0.00")</f>
        <v>0.30986635173994898</v>
      </c>
    </row>
    <row r="417" spans="1:15" ht="12.75" x14ac:dyDescent="0.2">
      <c r="A417" s="47">
        <v>2</v>
      </c>
      <c r="B417" s="48">
        <v>6</v>
      </c>
      <c r="C417" s="48">
        <v>1</v>
      </c>
      <c r="D417" s="48">
        <v>3</v>
      </c>
      <c r="E417" s="48" t="s">
        <v>300</v>
      </c>
      <c r="F417" s="51" t="s">
        <v>438</v>
      </c>
      <c r="G417" s="46">
        <f>PPNE5!J417*0.122874</f>
        <v>436817.07</v>
      </c>
      <c r="H417" s="46">
        <f>PPNE5!J417*0.116266</f>
        <v>413325.63</v>
      </c>
      <c r="I417" s="46">
        <f>PPNE5!J417*0.340061</f>
        <v>1208916.855</v>
      </c>
      <c r="J417" s="46">
        <f>PPNE5!J417*0.085616</f>
        <v>304364.88</v>
      </c>
      <c r="K417" s="46">
        <f>PPNE5!J417*0.040932</f>
        <v>145513.26</v>
      </c>
      <c r="L417" s="46"/>
      <c r="M417" s="46">
        <f>PPNE5!J417*0.294251</f>
        <v>1046062.3049999999</v>
      </c>
      <c r="N417" s="46">
        <f>PPNE5!J417</f>
        <v>3555000</v>
      </c>
      <c r="O417" s="46">
        <f t="shared" ref="O417" si="219">IFERROR(N417/$N$18*100,"0.00")</f>
        <v>0.30986635173994898</v>
      </c>
    </row>
    <row r="418" spans="1:15" ht="12.75" x14ac:dyDescent="0.2">
      <c r="A418" s="55">
        <v>2</v>
      </c>
      <c r="B418" s="56">
        <v>6</v>
      </c>
      <c r="C418" s="56">
        <v>1</v>
      </c>
      <c r="D418" s="56">
        <v>4</v>
      </c>
      <c r="E418" s="56"/>
      <c r="F418" s="52" t="s">
        <v>439</v>
      </c>
      <c r="G418" s="57">
        <f t="shared" ref="G418:M418" si="220">+G419</f>
        <v>13639.013999999999</v>
      </c>
      <c r="H418" s="57">
        <f t="shared" si="220"/>
        <v>12905.526</v>
      </c>
      <c r="I418" s="57">
        <f t="shared" si="220"/>
        <v>37746.771000000001</v>
      </c>
      <c r="J418" s="57">
        <f t="shared" si="220"/>
        <v>9503.3760000000002</v>
      </c>
      <c r="K418" s="57">
        <f t="shared" si="220"/>
        <v>4543.4520000000002</v>
      </c>
      <c r="L418" s="57">
        <f t="shared" si="220"/>
        <v>0</v>
      </c>
      <c r="M418" s="57">
        <f t="shared" si="220"/>
        <v>32661.860999999997</v>
      </c>
      <c r="N418" s="57">
        <f>PPNE5!J418</f>
        <v>111000</v>
      </c>
      <c r="O418" s="62">
        <f>IFERROR(N418/$N$18*100,"0.00")</f>
        <v>9.6751519108676052E-3</v>
      </c>
    </row>
    <row r="419" spans="1:15" ht="12.75" x14ac:dyDescent="0.2">
      <c r="A419" s="47">
        <v>2</v>
      </c>
      <c r="B419" s="48">
        <v>6</v>
      </c>
      <c r="C419" s="48">
        <v>1</v>
      </c>
      <c r="D419" s="48">
        <v>4</v>
      </c>
      <c r="E419" s="48" t="s">
        <v>300</v>
      </c>
      <c r="F419" s="51" t="s">
        <v>439</v>
      </c>
      <c r="G419" s="46">
        <f>PPNE5!J419*0.122874</f>
        <v>13639.013999999999</v>
      </c>
      <c r="H419" s="46">
        <f>PPNE5!J419*0.116266</f>
        <v>12905.526</v>
      </c>
      <c r="I419" s="46">
        <f>PPNE5!J419*0.340061</f>
        <v>37746.771000000001</v>
      </c>
      <c r="J419" s="46">
        <f>PPNE5!J419*0.085616</f>
        <v>9503.3760000000002</v>
      </c>
      <c r="K419" s="46">
        <f>PPNE5!J419*0.040932</f>
        <v>4543.4520000000002</v>
      </c>
      <c r="L419" s="46"/>
      <c r="M419" s="46">
        <f>PPNE5!J419*0.294251</f>
        <v>32661.860999999997</v>
      </c>
      <c r="N419" s="46">
        <f>PPNE5!J419</f>
        <v>111000</v>
      </c>
      <c r="O419" s="46">
        <f t="shared" ref="O419" si="221">IFERROR(N419/$N$18*100,"0.00")</f>
        <v>9.6751519108676052E-3</v>
      </c>
    </row>
    <row r="420" spans="1:15" ht="12.75" x14ac:dyDescent="0.2">
      <c r="A420" s="55">
        <v>2</v>
      </c>
      <c r="B420" s="56">
        <v>6</v>
      </c>
      <c r="C420" s="56">
        <v>1</v>
      </c>
      <c r="D420" s="56">
        <v>9</v>
      </c>
      <c r="E420" s="56"/>
      <c r="F420" s="52" t="s">
        <v>250</v>
      </c>
      <c r="G420" s="57">
        <f t="shared" ref="G420:M420" si="222">+G421</f>
        <v>12139.9512</v>
      </c>
      <c r="H420" s="57">
        <f t="shared" si="222"/>
        <v>11487.0808</v>
      </c>
      <c r="I420" s="57">
        <f t="shared" si="222"/>
        <v>33598.0268</v>
      </c>
      <c r="J420" s="57">
        <f t="shared" si="222"/>
        <v>8458.8608000000004</v>
      </c>
      <c r="K420" s="57">
        <f t="shared" si="222"/>
        <v>4044.0816000000004</v>
      </c>
      <c r="L420" s="57">
        <f t="shared" si="222"/>
        <v>0</v>
      </c>
      <c r="M420" s="57">
        <f t="shared" si="222"/>
        <v>29071.998799999998</v>
      </c>
      <c r="N420" s="46">
        <f>PPNE5!J420</f>
        <v>98800</v>
      </c>
      <c r="O420" s="62">
        <f>IFERROR(N420/$N$18*100,"0.00")</f>
        <v>8.611756835979454E-3</v>
      </c>
    </row>
    <row r="421" spans="1:15" ht="12.75" x14ac:dyDescent="0.2">
      <c r="A421" s="47">
        <v>2</v>
      </c>
      <c r="B421" s="48">
        <v>6</v>
      </c>
      <c r="C421" s="48">
        <v>1</v>
      </c>
      <c r="D421" s="48">
        <v>9</v>
      </c>
      <c r="E421" s="48" t="s">
        <v>300</v>
      </c>
      <c r="F421" s="51" t="s">
        <v>250</v>
      </c>
      <c r="G421" s="46">
        <f>PPNE5!J421*0.122874</f>
        <v>12139.9512</v>
      </c>
      <c r="H421" s="46">
        <f>PPNE5!J421*0.116266</f>
        <v>11487.0808</v>
      </c>
      <c r="I421" s="46">
        <f>PPNE5!J421*0.340061</f>
        <v>33598.0268</v>
      </c>
      <c r="J421" s="46">
        <f>PPNE5!J421*0.085616</f>
        <v>8458.8608000000004</v>
      </c>
      <c r="K421" s="46">
        <f>PPNE5!J421*0.040932</f>
        <v>4044.0816000000004</v>
      </c>
      <c r="L421" s="46"/>
      <c r="M421" s="46">
        <f>PPNE5!J421*0.294251</f>
        <v>29071.998799999998</v>
      </c>
      <c r="N421" s="46">
        <f>PPNE5!J421</f>
        <v>98800</v>
      </c>
      <c r="O421" s="46">
        <f>IFERROR(N421/$N$18*100,"0.00")</f>
        <v>8.611756835979454E-3</v>
      </c>
    </row>
    <row r="422" spans="1:15" ht="12.75" x14ac:dyDescent="0.2">
      <c r="A422" s="77">
        <v>2</v>
      </c>
      <c r="B422" s="75">
        <v>6</v>
      </c>
      <c r="C422" s="75">
        <v>2</v>
      </c>
      <c r="D422" s="75"/>
      <c r="E422" s="75"/>
      <c r="F422" s="78" t="s">
        <v>251</v>
      </c>
      <c r="G422" s="299">
        <f t="shared" ref="G422:M422" si="223">+G423+G425+G427+G429</f>
        <v>8650.3295999999991</v>
      </c>
      <c r="H422" s="299">
        <f t="shared" si="223"/>
        <v>8185.1263999999992</v>
      </c>
      <c r="I422" s="299">
        <f t="shared" si="223"/>
        <v>23940.294399999999</v>
      </c>
      <c r="J422" s="299">
        <f t="shared" si="223"/>
        <v>6027.3663999999999</v>
      </c>
      <c r="K422" s="299">
        <f t="shared" si="223"/>
        <v>2881.6128000000003</v>
      </c>
      <c r="L422" s="299">
        <f t="shared" si="223"/>
        <v>0</v>
      </c>
      <c r="M422" s="299">
        <f t="shared" si="223"/>
        <v>20715.270399999998</v>
      </c>
      <c r="N422" s="299">
        <f>PPNE5!J422</f>
        <v>70400</v>
      </c>
      <c r="O422" s="76">
        <f>IFERROR(N422/$N$18*100,"0.00")</f>
        <v>6.1363125632890037E-3</v>
      </c>
    </row>
    <row r="423" spans="1:15" ht="12.75" x14ac:dyDescent="0.2">
      <c r="A423" s="55">
        <v>2</v>
      </c>
      <c r="B423" s="56">
        <v>6</v>
      </c>
      <c r="C423" s="56">
        <v>2</v>
      </c>
      <c r="D423" s="56">
        <v>1</v>
      </c>
      <c r="E423" s="56"/>
      <c r="F423" s="52" t="s">
        <v>440</v>
      </c>
      <c r="G423" s="57">
        <f t="shared" ref="G423:M423" si="224">+G424</f>
        <v>8650.3295999999991</v>
      </c>
      <c r="H423" s="57">
        <f t="shared" si="224"/>
        <v>8185.1263999999992</v>
      </c>
      <c r="I423" s="57">
        <f t="shared" si="224"/>
        <v>23940.294399999999</v>
      </c>
      <c r="J423" s="57">
        <f t="shared" si="224"/>
        <v>6027.3663999999999</v>
      </c>
      <c r="K423" s="57">
        <f t="shared" si="224"/>
        <v>2881.6128000000003</v>
      </c>
      <c r="L423" s="57">
        <f t="shared" si="224"/>
        <v>0</v>
      </c>
      <c r="M423" s="57">
        <f t="shared" si="224"/>
        <v>20715.270399999998</v>
      </c>
      <c r="N423" s="57">
        <f>PPNE5!J423</f>
        <v>70400</v>
      </c>
      <c r="O423" s="62">
        <f>IFERROR(N423/$N$18*100,"0.00")</f>
        <v>6.1363125632890037E-3</v>
      </c>
    </row>
    <row r="424" spans="1:15" ht="12.75" x14ac:dyDescent="0.2">
      <c r="A424" s="53">
        <v>2</v>
      </c>
      <c r="B424" s="48">
        <v>6</v>
      </c>
      <c r="C424" s="48">
        <v>2</v>
      </c>
      <c r="D424" s="48">
        <v>1</v>
      </c>
      <c r="E424" s="48" t="s">
        <v>300</v>
      </c>
      <c r="F424" s="51" t="s">
        <v>440</v>
      </c>
      <c r="G424" s="46">
        <f>PPNE5!J424*0.122874</f>
        <v>8650.3295999999991</v>
      </c>
      <c r="H424" s="46">
        <f>PPNE5!J424*0.116266</f>
        <v>8185.1263999999992</v>
      </c>
      <c r="I424" s="46">
        <f>PPNE5!J424*0.340061</f>
        <v>23940.294399999999</v>
      </c>
      <c r="J424" s="46">
        <f>PPNE5!J424*0.085616</f>
        <v>6027.3663999999999</v>
      </c>
      <c r="K424" s="46">
        <f>PPNE5!J424*0.040932</f>
        <v>2881.6128000000003</v>
      </c>
      <c r="L424" s="46"/>
      <c r="M424" s="46">
        <f>PPNE5!J424*0.294251</f>
        <v>20715.270399999998</v>
      </c>
      <c r="N424" s="46">
        <f>PPNE5!J424</f>
        <v>70400</v>
      </c>
      <c r="O424" s="46">
        <f t="shared" ref="O424" si="225">IFERROR(N424/$N$18*100,"0.00")</f>
        <v>6.1363125632890037E-3</v>
      </c>
    </row>
    <row r="425" spans="1:15" ht="12.75" x14ac:dyDescent="0.2">
      <c r="A425" s="58">
        <v>2</v>
      </c>
      <c r="B425" s="56">
        <v>6</v>
      </c>
      <c r="C425" s="56">
        <v>2</v>
      </c>
      <c r="D425" s="56">
        <v>2</v>
      </c>
      <c r="E425" s="56"/>
      <c r="F425" s="66" t="s">
        <v>252</v>
      </c>
      <c r="G425" s="57">
        <f t="shared" ref="G425:M425" si="226">+G426</f>
        <v>0</v>
      </c>
      <c r="H425" s="57">
        <f t="shared" si="226"/>
        <v>0</v>
      </c>
      <c r="I425" s="57">
        <f t="shared" si="226"/>
        <v>0</v>
      </c>
      <c r="J425" s="57">
        <f t="shared" si="226"/>
        <v>0</v>
      </c>
      <c r="K425" s="57">
        <f t="shared" si="226"/>
        <v>0</v>
      </c>
      <c r="L425" s="57">
        <f t="shared" si="226"/>
        <v>0</v>
      </c>
      <c r="M425" s="57">
        <f t="shared" si="226"/>
        <v>0</v>
      </c>
      <c r="N425" s="46">
        <f>PPNE5!J425</f>
        <v>0</v>
      </c>
      <c r="O425" s="62">
        <f>IFERROR(N425/$N$18*100,"0.00")</f>
        <v>0</v>
      </c>
    </row>
    <row r="426" spans="1:15" ht="12.75" x14ac:dyDescent="0.2">
      <c r="A426" s="53">
        <v>2</v>
      </c>
      <c r="B426" s="48">
        <v>6</v>
      </c>
      <c r="C426" s="48">
        <v>2</v>
      </c>
      <c r="D426" s="48">
        <v>2</v>
      </c>
      <c r="E426" s="48" t="s">
        <v>300</v>
      </c>
      <c r="F426" s="51" t="s">
        <v>252</v>
      </c>
      <c r="G426" s="46">
        <f>PPNE5!J426*0.122874</f>
        <v>0</v>
      </c>
      <c r="H426" s="46">
        <f>PPNE5!J426*0.116266</f>
        <v>0</v>
      </c>
      <c r="I426" s="46">
        <f>PPNE5!J426*0.340061</f>
        <v>0</v>
      </c>
      <c r="J426" s="46">
        <f>PPNE5!J426*0.085616</f>
        <v>0</v>
      </c>
      <c r="K426" s="46">
        <f>PPNE5!J426*0.040932</f>
        <v>0</v>
      </c>
      <c r="L426" s="46"/>
      <c r="M426" s="46">
        <f>PPNE5!J426*0.294251</f>
        <v>0</v>
      </c>
      <c r="N426" s="46">
        <f>PPNE5!J426</f>
        <v>0</v>
      </c>
      <c r="O426" s="46">
        <f t="shared" si="206"/>
        <v>0</v>
      </c>
    </row>
    <row r="427" spans="1:15" ht="12.75" x14ac:dyDescent="0.2">
      <c r="A427" s="55">
        <v>2</v>
      </c>
      <c r="B427" s="56">
        <v>6</v>
      </c>
      <c r="C427" s="56">
        <v>2</v>
      </c>
      <c r="D427" s="56">
        <v>3</v>
      </c>
      <c r="E427" s="56"/>
      <c r="F427" s="52" t="s">
        <v>253</v>
      </c>
      <c r="G427" s="57">
        <f t="shared" ref="G427:M427" si="227">+G428</f>
        <v>0</v>
      </c>
      <c r="H427" s="57">
        <f t="shared" si="227"/>
        <v>0</v>
      </c>
      <c r="I427" s="57">
        <f t="shared" si="227"/>
        <v>0</v>
      </c>
      <c r="J427" s="57">
        <f t="shared" si="227"/>
        <v>0</v>
      </c>
      <c r="K427" s="57">
        <f t="shared" si="227"/>
        <v>0</v>
      </c>
      <c r="L427" s="57">
        <f t="shared" si="227"/>
        <v>0</v>
      </c>
      <c r="M427" s="57">
        <f t="shared" si="227"/>
        <v>0</v>
      </c>
      <c r="N427" s="46">
        <f>PPNE5!J427</f>
        <v>0</v>
      </c>
      <c r="O427" s="62">
        <f t="shared" si="206"/>
        <v>0</v>
      </c>
    </row>
    <row r="428" spans="1:15" ht="12.75" x14ac:dyDescent="0.2">
      <c r="A428" s="53">
        <v>2</v>
      </c>
      <c r="B428" s="48">
        <v>6</v>
      </c>
      <c r="C428" s="48">
        <v>2</v>
      </c>
      <c r="D428" s="48">
        <v>3</v>
      </c>
      <c r="E428" s="48" t="s">
        <v>300</v>
      </c>
      <c r="F428" s="51" t="s">
        <v>253</v>
      </c>
      <c r="G428" s="46">
        <f>PPNE5!J428*0.122874</f>
        <v>0</v>
      </c>
      <c r="H428" s="46">
        <f>PPNE5!J428*0.116266</f>
        <v>0</v>
      </c>
      <c r="I428" s="46">
        <f>PPNE5!J428*0.340061</f>
        <v>0</v>
      </c>
      <c r="J428" s="46">
        <f>PPNE5!J428*0.085616</f>
        <v>0</v>
      </c>
      <c r="K428" s="46">
        <f>PPNE5!J428*0.040932</f>
        <v>0</v>
      </c>
      <c r="L428" s="46"/>
      <c r="M428" s="46">
        <f>PPNE5!J428*0.294251</f>
        <v>0</v>
      </c>
      <c r="N428" s="46">
        <f>PPNE5!J428</f>
        <v>0</v>
      </c>
      <c r="O428" s="46">
        <f t="shared" si="206"/>
        <v>0</v>
      </c>
    </row>
    <row r="429" spans="1:15" ht="12.75" x14ac:dyDescent="0.2">
      <c r="A429" s="55">
        <v>2</v>
      </c>
      <c r="B429" s="56">
        <v>6</v>
      </c>
      <c r="C429" s="56">
        <v>2</v>
      </c>
      <c r="D429" s="56">
        <v>4</v>
      </c>
      <c r="E429" s="56"/>
      <c r="F429" s="52" t="s">
        <v>254</v>
      </c>
      <c r="G429" s="57">
        <f t="shared" ref="G429:M429" si="228">+G430</f>
        <v>0</v>
      </c>
      <c r="H429" s="57">
        <f t="shared" si="228"/>
        <v>0</v>
      </c>
      <c r="I429" s="57">
        <f t="shared" si="228"/>
        <v>0</v>
      </c>
      <c r="J429" s="57">
        <f t="shared" si="228"/>
        <v>0</v>
      </c>
      <c r="K429" s="57">
        <f t="shared" si="228"/>
        <v>0</v>
      </c>
      <c r="L429" s="57">
        <f t="shared" si="228"/>
        <v>0</v>
      </c>
      <c r="M429" s="57">
        <f t="shared" si="228"/>
        <v>0</v>
      </c>
      <c r="N429" s="46">
        <f>PPNE5!J429</f>
        <v>0</v>
      </c>
      <c r="O429" s="62">
        <f t="shared" si="206"/>
        <v>0</v>
      </c>
    </row>
    <row r="430" spans="1:15" ht="12.75" x14ac:dyDescent="0.2">
      <c r="A430" s="53">
        <v>2</v>
      </c>
      <c r="B430" s="48">
        <v>6</v>
      </c>
      <c r="C430" s="48">
        <v>2</v>
      </c>
      <c r="D430" s="48">
        <v>4</v>
      </c>
      <c r="E430" s="48" t="s">
        <v>300</v>
      </c>
      <c r="F430" s="51" t="s">
        <v>254</v>
      </c>
      <c r="G430" s="46">
        <f>PPNE5!J430*0.122874</f>
        <v>0</v>
      </c>
      <c r="H430" s="46">
        <f>PPNE5!J430*0.116266</f>
        <v>0</v>
      </c>
      <c r="I430" s="46">
        <f>PPNE5!J430*0.340061</f>
        <v>0</v>
      </c>
      <c r="J430" s="46">
        <f>PPNE5!J430*0.085616</f>
        <v>0</v>
      </c>
      <c r="K430" s="46">
        <f>PPNE5!J430*0.040932</f>
        <v>0</v>
      </c>
      <c r="L430" s="46"/>
      <c r="M430" s="46">
        <f>PPNE5!J430*0.294251</f>
        <v>0</v>
      </c>
      <c r="N430" s="46">
        <f>PPNE5!J430</f>
        <v>0</v>
      </c>
      <c r="O430" s="46">
        <f t="shared" si="206"/>
        <v>0</v>
      </c>
    </row>
    <row r="431" spans="1:15" ht="12.75" x14ac:dyDescent="0.2">
      <c r="A431" s="77">
        <v>2</v>
      </c>
      <c r="B431" s="75">
        <v>6</v>
      </c>
      <c r="C431" s="75">
        <v>3</v>
      </c>
      <c r="D431" s="75"/>
      <c r="E431" s="75"/>
      <c r="F431" s="78" t="s">
        <v>255</v>
      </c>
      <c r="G431" s="299">
        <f t="shared" ref="G431:M431" si="229">+G432+G434+G436+G438</f>
        <v>2244770.9754900001</v>
      </c>
      <c r="H431" s="299">
        <f t="shared" si="229"/>
        <v>2124050.1834099996</v>
      </c>
      <c r="I431" s="299">
        <f t="shared" si="229"/>
        <v>6212535.3019850003</v>
      </c>
      <c r="J431" s="299">
        <f t="shared" si="229"/>
        <v>1564108.8581600001</v>
      </c>
      <c r="K431" s="299">
        <f t="shared" si="229"/>
        <v>747782.00082000007</v>
      </c>
      <c r="L431" s="299">
        <f t="shared" si="229"/>
        <v>0</v>
      </c>
      <c r="M431" s="299">
        <f t="shared" si="229"/>
        <v>5375637.6801349986</v>
      </c>
      <c r="N431" s="299">
        <f>PPNE5!J431</f>
        <v>18268885</v>
      </c>
      <c r="O431" s="76">
        <f>IFERROR(N431/$N$18*100,"0.00")</f>
        <v>1.5923805190736087</v>
      </c>
    </row>
    <row r="432" spans="1:15" ht="12.75" x14ac:dyDescent="0.2">
      <c r="A432" s="58">
        <v>2</v>
      </c>
      <c r="B432" s="56">
        <v>6</v>
      </c>
      <c r="C432" s="56">
        <v>3</v>
      </c>
      <c r="D432" s="56">
        <v>1</v>
      </c>
      <c r="E432" s="56"/>
      <c r="F432" s="66" t="s">
        <v>256</v>
      </c>
      <c r="G432" s="57">
        <f t="shared" ref="G432:M432" si="230">+G433</f>
        <v>1912373.8280519999</v>
      </c>
      <c r="H432" s="57">
        <f t="shared" si="230"/>
        <v>1809528.9116679998</v>
      </c>
      <c r="I432" s="57">
        <f t="shared" si="230"/>
        <v>5292606.7055780003</v>
      </c>
      <c r="J432" s="57">
        <f t="shared" si="230"/>
        <v>1332501.567968</v>
      </c>
      <c r="K432" s="57">
        <f t="shared" si="230"/>
        <v>637053.28653600009</v>
      </c>
      <c r="L432" s="57">
        <f t="shared" si="230"/>
        <v>0</v>
      </c>
      <c r="M432" s="57">
        <f t="shared" si="230"/>
        <v>4579633.7001979994</v>
      </c>
      <c r="N432" s="57">
        <f>PPNE5!J432</f>
        <v>15563698</v>
      </c>
      <c r="O432" s="62">
        <f>IFERROR(N432/$N$18*100,"0.00")</f>
        <v>1.3565868688726697</v>
      </c>
    </row>
    <row r="433" spans="1:15" ht="12.75" x14ac:dyDescent="0.2">
      <c r="A433" s="47">
        <v>2</v>
      </c>
      <c r="B433" s="48">
        <v>6</v>
      </c>
      <c r="C433" s="48">
        <v>3</v>
      </c>
      <c r="D433" s="48">
        <v>1</v>
      </c>
      <c r="E433" s="48" t="s">
        <v>300</v>
      </c>
      <c r="F433" s="45" t="s">
        <v>256</v>
      </c>
      <c r="G433" s="46">
        <f>PPNE5!J433*0.122874</f>
        <v>1912373.8280519999</v>
      </c>
      <c r="H433" s="46">
        <f>PPNE5!J433*0.116266</f>
        <v>1809528.9116679998</v>
      </c>
      <c r="I433" s="46">
        <f>PPNE5!J433*0.340061</f>
        <v>5292606.7055780003</v>
      </c>
      <c r="J433" s="46">
        <f>PPNE5!J433*0.085616</f>
        <v>1332501.567968</v>
      </c>
      <c r="K433" s="46">
        <f>PPNE5!J433*0.040932</f>
        <v>637053.28653600009</v>
      </c>
      <c r="L433" s="46"/>
      <c r="M433" s="46">
        <f>PPNE5!J433*0.294251</f>
        <v>4579633.7001979994</v>
      </c>
      <c r="N433" s="46">
        <f>PPNE5!J433</f>
        <v>15563698</v>
      </c>
      <c r="O433" s="46">
        <f t="shared" ref="O433" si="231">IFERROR(N433/$N$18*100,"0.00")</f>
        <v>1.3565868688726697</v>
      </c>
    </row>
    <row r="434" spans="1:15" ht="12.75" x14ac:dyDescent="0.2">
      <c r="A434" s="55">
        <v>2</v>
      </c>
      <c r="B434" s="56">
        <v>6</v>
      </c>
      <c r="C434" s="56">
        <v>3</v>
      </c>
      <c r="D434" s="56">
        <v>2</v>
      </c>
      <c r="E434" s="56"/>
      <c r="F434" s="52" t="s">
        <v>257</v>
      </c>
      <c r="G434" s="57">
        <f t="shared" ref="G434:M434" si="232">+G435</f>
        <v>303019.57140000002</v>
      </c>
      <c r="H434" s="57">
        <f t="shared" si="232"/>
        <v>286723.58259999997</v>
      </c>
      <c r="I434" s="57">
        <f t="shared" si="232"/>
        <v>838624.43209999998</v>
      </c>
      <c r="J434" s="57">
        <f t="shared" si="232"/>
        <v>211137.6176</v>
      </c>
      <c r="K434" s="57">
        <f t="shared" si="232"/>
        <v>100942.40520000001</v>
      </c>
      <c r="L434" s="57">
        <f t="shared" si="232"/>
        <v>0</v>
      </c>
      <c r="M434" s="57">
        <f t="shared" si="232"/>
        <v>725652.39110000001</v>
      </c>
      <c r="N434" s="57">
        <f>PPNE5!J434</f>
        <v>2466100</v>
      </c>
      <c r="O434" s="62">
        <f>IFERROR(N434/$N$18*100,"0.00")</f>
        <v>0.21495398312964509</v>
      </c>
    </row>
    <row r="435" spans="1:15" ht="12.75" x14ac:dyDescent="0.2">
      <c r="A435" s="53">
        <v>2</v>
      </c>
      <c r="B435" s="48">
        <v>6</v>
      </c>
      <c r="C435" s="48">
        <v>3</v>
      </c>
      <c r="D435" s="48">
        <v>2</v>
      </c>
      <c r="E435" s="48" t="s">
        <v>300</v>
      </c>
      <c r="F435" s="51" t="s">
        <v>257</v>
      </c>
      <c r="G435" s="46">
        <f>PPNE5!J435*0.122874</f>
        <v>303019.57140000002</v>
      </c>
      <c r="H435" s="46">
        <f>PPNE5!J435*0.116266</f>
        <v>286723.58259999997</v>
      </c>
      <c r="I435" s="46">
        <f>PPNE5!J435*0.340061</f>
        <v>838624.43209999998</v>
      </c>
      <c r="J435" s="46">
        <f>PPNE5!J435*0.085616</f>
        <v>211137.6176</v>
      </c>
      <c r="K435" s="46">
        <f>PPNE5!J435*0.040932</f>
        <v>100942.40520000001</v>
      </c>
      <c r="L435" s="46"/>
      <c r="M435" s="46">
        <f>PPNE5!J435*0.294251</f>
        <v>725652.39110000001</v>
      </c>
      <c r="N435" s="46">
        <f>PPNE5!J435</f>
        <v>2466100</v>
      </c>
      <c r="O435" s="46">
        <f t="shared" ref="O435" si="233">IFERROR(N435/$N$18*100,"0.00")</f>
        <v>0.21495398312964509</v>
      </c>
    </row>
    <row r="436" spans="1:15" ht="12.75" x14ac:dyDescent="0.2">
      <c r="A436" s="55">
        <v>2</v>
      </c>
      <c r="B436" s="56">
        <v>6</v>
      </c>
      <c r="C436" s="56">
        <v>3</v>
      </c>
      <c r="D436" s="56">
        <v>3</v>
      </c>
      <c r="E436" s="56"/>
      <c r="F436" s="52" t="s">
        <v>258</v>
      </c>
      <c r="G436" s="57">
        <f t="shared" ref="G436:M436" si="234">+G437</f>
        <v>0</v>
      </c>
      <c r="H436" s="57">
        <f t="shared" si="234"/>
        <v>0</v>
      </c>
      <c r="I436" s="57">
        <f t="shared" si="234"/>
        <v>0</v>
      </c>
      <c r="J436" s="57">
        <f t="shared" si="234"/>
        <v>0</v>
      </c>
      <c r="K436" s="57">
        <f t="shared" si="234"/>
        <v>0</v>
      </c>
      <c r="L436" s="57">
        <f t="shared" si="234"/>
        <v>0</v>
      </c>
      <c r="M436" s="57">
        <f t="shared" si="234"/>
        <v>0</v>
      </c>
      <c r="N436" s="46">
        <f>PPNE5!J436</f>
        <v>0</v>
      </c>
      <c r="O436" s="62">
        <f>IFERROR(N436/$N$18*100,"0.00")</f>
        <v>0</v>
      </c>
    </row>
    <row r="437" spans="1:15" ht="12.75" x14ac:dyDescent="0.2">
      <c r="A437" s="53">
        <v>2</v>
      </c>
      <c r="B437" s="48">
        <v>6</v>
      </c>
      <c r="C437" s="48">
        <v>3</v>
      </c>
      <c r="D437" s="48">
        <v>3</v>
      </c>
      <c r="E437" s="48" t="s">
        <v>300</v>
      </c>
      <c r="F437" s="51" t="s">
        <v>258</v>
      </c>
      <c r="G437" s="46">
        <f>PPNE5!J437*0.122874</f>
        <v>0</v>
      </c>
      <c r="H437" s="46">
        <f>PPNE5!J437*0.116266</f>
        <v>0</v>
      </c>
      <c r="I437" s="46">
        <f>PPNE5!J437*0.340061</f>
        <v>0</v>
      </c>
      <c r="J437" s="46">
        <f>PPNE5!J437*0.085616</f>
        <v>0</v>
      </c>
      <c r="K437" s="46">
        <f>PPNE5!J437*0.040932</f>
        <v>0</v>
      </c>
      <c r="L437" s="46"/>
      <c r="M437" s="46">
        <f>PPNE5!J437*0.294251</f>
        <v>0</v>
      </c>
      <c r="N437" s="46">
        <f>PPNE5!J437</f>
        <v>0</v>
      </c>
      <c r="O437" s="46">
        <f t="shared" si="206"/>
        <v>0</v>
      </c>
    </row>
    <row r="438" spans="1:15" ht="12.75" x14ac:dyDescent="0.2">
      <c r="A438" s="55">
        <v>2</v>
      </c>
      <c r="B438" s="56">
        <v>6</v>
      </c>
      <c r="C438" s="56">
        <v>3</v>
      </c>
      <c r="D438" s="56">
        <v>4</v>
      </c>
      <c r="E438" s="56"/>
      <c r="F438" s="52" t="s">
        <v>259</v>
      </c>
      <c r="G438" s="57">
        <f t="shared" ref="G438:M438" si="235">+G439</f>
        <v>29377.576037999999</v>
      </c>
      <c r="H438" s="57">
        <f t="shared" si="235"/>
        <v>27797.689141999999</v>
      </c>
      <c r="I438" s="57">
        <f t="shared" si="235"/>
        <v>81304.164306999999</v>
      </c>
      <c r="J438" s="57">
        <f t="shared" si="235"/>
        <v>20469.672591999999</v>
      </c>
      <c r="K438" s="57">
        <f t="shared" si="235"/>
        <v>9786.3090840000004</v>
      </c>
      <c r="L438" s="57">
        <f t="shared" si="235"/>
        <v>0</v>
      </c>
      <c r="M438" s="57">
        <f t="shared" si="235"/>
        <v>70351.588837000003</v>
      </c>
      <c r="N438" s="46">
        <f>PPNE5!J438</f>
        <v>239087</v>
      </c>
      <c r="O438" s="62">
        <f t="shared" si="206"/>
        <v>0.18617483550123101</v>
      </c>
    </row>
    <row r="439" spans="1:15" ht="12.75" x14ac:dyDescent="0.2">
      <c r="A439" s="53">
        <v>2</v>
      </c>
      <c r="B439" s="48">
        <v>6</v>
      </c>
      <c r="C439" s="48">
        <v>3</v>
      </c>
      <c r="D439" s="48">
        <v>4</v>
      </c>
      <c r="E439" s="48" t="s">
        <v>300</v>
      </c>
      <c r="F439" s="51" t="s">
        <v>259</v>
      </c>
      <c r="G439" s="46">
        <f>PPNE5!J439*0.122874</f>
        <v>29377.576037999999</v>
      </c>
      <c r="H439" s="46">
        <f>PPNE5!J439*0.116266</f>
        <v>27797.689141999999</v>
      </c>
      <c r="I439" s="46">
        <f>PPNE5!J439*0.340061</f>
        <v>81304.164306999999</v>
      </c>
      <c r="J439" s="46">
        <f>PPNE5!J439*0.085616</f>
        <v>20469.672591999999</v>
      </c>
      <c r="K439" s="46">
        <f>PPNE5!J439*0.040932</f>
        <v>9786.3090840000004</v>
      </c>
      <c r="L439" s="46"/>
      <c r="M439" s="46">
        <f>PPNE5!J439*0.294251</f>
        <v>70351.588837000003</v>
      </c>
      <c r="N439" s="46">
        <f>PPNE5!J439</f>
        <v>239087</v>
      </c>
      <c r="O439" s="46">
        <f t="shared" si="206"/>
        <v>0.18617483550123101</v>
      </c>
    </row>
    <row r="440" spans="1:15" ht="12.75" x14ac:dyDescent="0.2">
      <c r="A440" s="77">
        <v>2</v>
      </c>
      <c r="B440" s="75">
        <v>6</v>
      </c>
      <c r="C440" s="75">
        <v>4</v>
      </c>
      <c r="D440" s="75"/>
      <c r="E440" s="75"/>
      <c r="F440" s="78" t="s">
        <v>260</v>
      </c>
      <c r="G440" s="299">
        <f t="shared" ref="G440:M440" si="236">+G441+G443+G445</f>
        <v>3317.598</v>
      </c>
      <c r="H440" s="299">
        <f t="shared" si="236"/>
        <v>3139.1819999999998</v>
      </c>
      <c r="I440" s="299">
        <f t="shared" si="236"/>
        <v>9181.6470000000008</v>
      </c>
      <c r="J440" s="299">
        <f t="shared" si="236"/>
        <v>2311.6320000000001</v>
      </c>
      <c r="K440" s="299">
        <f t="shared" si="236"/>
        <v>1105.164</v>
      </c>
      <c r="L440" s="299">
        <f t="shared" si="236"/>
        <v>0</v>
      </c>
      <c r="M440" s="299">
        <f t="shared" si="236"/>
        <v>7944.777</v>
      </c>
      <c r="N440" s="299">
        <f>PPNE5!J440</f>
        <v>27000</v>
      </c>
      <c r="O440" s="76">
        <f t="shared" si="206"/>
        <v>2.1024650267614874E-2</v>
      </c>
    </row>
    <row r="441" spans="1:15" ht="12.75" x14ac:dyDescent="0.2">
      <c r="A441" s="55">
        <v>2</v>
      </c>
      <c r="B441" s="56">
        <v>6</v>
      </c>
      <c r="C441" s="56">
        <v>4</v>
      </c>
      <c r="D441" s="56">
        <v>1</v>
      </c>
      <c r="E441" s="56"/>
      <c r="F441" s="52" t="s">
        <v>261</v>
      </c>
      <c r="G441" s="57">
        <f t="shared" ref="G441:M441" si="237">+G442</f>
        <v>3317.598</v>
      </c>
      <c r="H441" s="57">
        <f t="shared" si="237"/>
        <v>3139.1819999999998</v>
      </c>
      <c r="I441" s="57">
        <f t="shared" si="237"/>
        <v>9181.6470000000008</v>
      </c>
      <c r="J441" s="57">
        <f t="shared" si="237"/>
        <v>2311.6320000000001</v>
      </c>
      <c r="K441" s="57">
        <f t="shared" si="237"/>
        <v>1105.164</v>
      </c>
      <c r="L441" s="57">
        <f t="shared" si="237"/>
        <v>0</v>
      </c>
      <c r="M441" s="57">
        <f t="shared" si="237"/>
        <v>7944.777</v>
      </c>
      <c r="N441" s="46">
        <f>PPNE5!J441</f>
        <v>27000</v>
      </c>
      <c r="O441" s="62">
        <f t="shared" si="206"/>
        <v>2.1024650267614874E-2</v>
      </c>
    </row>
    <row r="442" spans="1:15" ht="12.75" x14ac:dyDescent="0.2">
      <c r="A442" s="53">
        <v>2</v>
      </c>
      <c r="B442" s="48">
        <v>6</v>
      </c>
      <c r="C442" s="48">
        <v>4</v>
      </c>
      <c r="D442" s="48">
        <v>1</v>
      </c>
      <c r="E442" s="48" t="s">
        <v>300</v>
      </c>
      <c r="F442" s="51" t="s">
        <v>261</v>
      </c>
      <c r="G442" s="46">
        <f>PPNE5!J442*0.122874</f>
        <v>3317.598</v>
      </c>
      <c r="H442" s="46">
        <f>PPNE5!J442*0.116266</f>
        <v>3139.1819999999998</v>
      </c>
      <c r="I442" s="46">
        <f>PPNE5!J442*0.340061</f>
        <v>9181.6470000000008</v>
      </c>
      <c r="J442" s="46">
        <f>PPNE5!J442*0.085616</f>
        <v>2311.6320000000001</v>
      </c>
      <c r="K442" s="46">
        <f>PPNE5!J442*0.040932</f>
        <v>1105.164</v>
      </c>
      <c r="L442" s="46"/>
      <c r="M442" s="46">
        <f>PPNE5!J442*0.294251</f>
        <v>7944.777</v>
      </c>
      <c r="N442" s="46">
        <f>PPNE5!J442</f>
        <v>27000</v>
      </c>
      <c r="O442" s="46">
        <f t="shared" si="206"/>
        <v>2.1024650267614874E-2</v>
      </c>
    </row>
    <row r="443" spans="1:15" ht="12.75" x14ac:dyDescent="0.2">
      <c r="A443" s="55">
        <v>2</v>
      </c>
      <c r="B443" s="56">
        <v>6</v>
      </c>
      <c r="C443" s="56">
        <v>4</v>
      </c>
      <c r="D443" s="56">
        <v>2</v>
      </c>
      <c r="E443" s="56"/>
      <c r="F443" s="52" t="s">
        <v>262</v>
      </c>
      <c r="G443" s="57">
        <f t="shared" ref="G443:M443" si="238">+G444</f>
        <v>0</v>
      </c>
      <c r="H443" s="57">
        <f t="shared" si="238"/>
        <v>0</v>
      </c>
      <c r="I443" s="57">
        <f t="shared" si="238"/>
        <v>0</v>
      </c>
      <c r="J443" s="57">
        <f t="shared" si="238"/>
        <v>0</v>
      </c>
      <c r="K443" s="57">
        <f t="shared" si="238"/>
        <v>0</v>
      </c>
      <c r="L443" s="57">
        <f t="shared" si="238"/>
        <v>0</v>
      </c>
      <c r="M443" s="57">
        <f t="shared" si="238"/>
        <v>0</v>
      </c>
      <c r="N443" s="46">
        <f>PPNE5!J443</f>
        <v>0</v>
      </c>
      <c r="O443" s="62">
        <f t="shared" si="206"/>
        <v>0</v>
      </c>
    </row>
    <row r="444" spans="1:15" ht="12.75" x14ac:dyDescent="0.2">
      <c r="A444" s="53">
        <v>2</v>
      </c>
      <c r="B444" s="48">
        <v>6</v>
      </c>
      <c r="C444" s="48">
        <v>4</v>
      </c>
      <c r="D444" s="48">
        <v>2</v>
      </c>
      <c r="E444" s="48" t="s">
        <v>300</v>
      </c>
      <c r="F444" s="51" t="s">
        <v>262</v>
      </c>
      <c r="G444" s="46">
        <f>PPNE5!J444*0.122874</f>
        <v>0</v>
      </c>
      <c r="H444" s="46">
        <f>PPNE5!J444*0.116266</f>
        <v>0</v>
      </c>
      <c r="I444" s="46">
        <f>PPNE5!J444*0.340061</f>
        <v>0</v>
      </c>
      <c r="J444" s="46">
        <f>PPNE5!J444*0.085616</f>
        <v>0</v>
      </c>
      <c r="K444" s="46">
        <f>PPNE5!J444*0.040932</f>
        <v>0</v>
      </c>
      <c r="L444" s="46"/>
      <c r="M444" s="46">
        <f>PPNE5!J444*0.294251</f>
        <v>0</v>
      </c>
      <c r="N444" s="46">
        <f>PPNE5!J444</f>
        <v>0</v>
      </c>
      <c r="O444" s="46">
        <f t="shared" si="206"/>
        <v>0</v>
      </c>
    </row>
    <row r="445" spans="1:15" ht="12.75" x14ac:dyDescent="0.2">
      <c r="A445" s="55">
        <v>2</v>
      </c>
      <c r="B445" s="56">
        <v>6</v>
      </c>
      <c r="C445" s="56">
        <v>4</v>
      </c>
      <c r="D445" s="56">
        <v>8</v>
      </c>
      <c r="E445" s="56"/>
      <c r="F445" s="52" t="s">
        <v>263</v>
      </c>
      <c r="G445" s="57">
        <f t="shared" ref="G445:M445" si="239">+G446</f>
        <v>0</v>
      </c>
      <c r="H445" s="57">
        <f t="shared" si="239"/>
        <v>0</v>
      </c>
      <c r="I445" s="57">
        <f t="shared" si="239"/>
        <v>0</v>
      </c>
      <c r="J445" s="57">
        <f t="shared" si="239"/>
        <v>0</v>
      </c>
      <c r="K445" s="57">
        <f t="shared" si="239"/>
        <v>0</v>
      </c>
      <c r="L445" s="57">
        <f t="shared" si="239"/>
        <v>0</v>
      </c>
      <c r="M445" s="57">
        <f t="shared" si="239"/>
        <v>0</v>
      </c>
      <c r="N445" s="46">
        <f>PPNE5!J445</f>
        <v>0</v>
      </c>
      <c r="O445" s="62">
        <f t="shared" si="206"/>
        <v>0</v>
      </c>
    </row>
    <row r="446" spans="1:15" ht="12.75" x14ac:dyDescent="0.2">
      <c r="A446" s="53">
        <v>2</v>
      </c>
      <c r="B446" s="48">
        <v>6</v>
      </c>
      <c r="C446" s="48">
        <v>4</v>
      </c>
      <c r="D446" s="48">
        <v>8</v>
      </c>
      <c r="E446" s="48" t="s">
        <v>300</v>
      </c>
      <c r="F446" s="51" t="s">
        <v>263</v>
      </c>
      <c r="G446" s="46">
        <f>PPNE5!J446*0.122874</f>
        <v>0</v>
      </c>
      <c r="H446" s="46">
        <f>PPNE5!J446*0.116266</f>
        <v>0</v>
      </c>
      <c r="I446" s="46">
        <f>PPNE5!J446*0.340061</f>
        <v>0</v>
      </c>
      <c r="J446" s="46">
        <f>PPNE5!J446*0.085616</f>
        <v>0</v>
      </c>
      <c r="K446" s="46">
        <f>PPNE5!J446*0.040932</f>
        <v>0</v>
      </c>
      <c r="L446" s="46"/>
      <c r="M446" s="46">
        <f>PPNE5!J446*0.294251</f>
        <v>0</v>
      </c>
      <c r="N446" s="46">
        <f>PPNE5!J446</f>
        <v>0</v>
      </c>
      <c r="O446" s="46">
        <f t="shared" si="206"/>
        <v>0</v>
      </c>
    </row>
    <row r="447" spans="1:15" ht="12.75" x14ac:dyDescent="0.2">
      <c r="A447" s="77">
        <v>2</v>
      </c>
      <c r="B447" s="75">
        <v>6</v>
      </c>
      <c r="C447" s="75">
        <v>5</v>
      </c>
      <c r="D447" s="75"/>
      <c r="E447" s="75"/>
      <c r="F447" s="78" t="s">
        <v>264</v>
      </c>
      <c r="G447" s="299">
        <f>+G448+G450+G452+G454+G456+G458</f>
        <v>61975.925364000002</v>
      </c>
      <c r="H447" s="299">
        <f t="shared" ref="H447:J447" si="240">+H448+H450+H452+H454+H456+H458</f>
        <v>58642.942675999991</v>
      </c>
      <c r="I447" s="299">
        <f t="shared" si="240"/>
        <v>171522.00754600001</v>
      </c>
      <c r="J447" s="299">
        <f t="shared" si="240"/>
        <v>43183.511775999999</v>
      </c>
      <c r="K447" s="299">
        <f t="shared" ref="K447" si="241">+K448+K450+K452+K454+K456+K458</f>
        <v>20645.527752000002</v>
      </c>
      <c r="L447" s="299">
        <f t="shared" ref="L447" si="242">+L448+L450+L452+L454+L456+L458</f>
        <v>0</v>
      </c>
      <c r="M447" s="299">
        <f t="shared" ref="M447" si="243">+M448+M450+M452+M454+M456+M458</f>
        <v>148416.084886</v>
      </c>
      <c r="N447" s="299">
        <f>PPNE5!J447</f>
        <v>504386</v>
      </c>
      <c r="O447" s="76">
        <f>IFERROR(N447/$N$18*100,"0.00")</f>
        <v>4.3964064610043853E-2</v>
      </c>
    </row>
    <row r="448" spans="1:15" ht="12.75" x14ac:dyDescent="0.2">
      <c r="A448" s="55">
        <v>2</v>
      </c>
      <c r="B448" s="56">
        <v>6</v>
      </c>
      <c r="C448" s="56">
        <v>5</v>
      </c>
      <c r="D448" s="56">
        <v>2</v>
      </c>
      <c r="E448" s="56"/>
      <c r="F448" s="52" t="s">
        <v>265</v>
      </c>
      <c r="G448" s="57">
        <f t="shared" ref="G448:M448" si="244">+G449</f>
        <v>3170.1491999999998</v>
      </c>
      <c r="H448" s="57">
        <f t="shared" si="244"/>
        <v>2999.6628000000001</v>
      </c>
      <c r="I448" s="57">
        <f t="shared" si="244"/>
        <v>8773.5738000000001</v>
      </c>
      <c r="J448" s="57">
        <f t="shared" si="244"/>
        <v>2208.8928000000001</v>
      </c>
      <c r="K448" s="57">
        <f t="shared" si="244"/>
        <v>1056.0456000000001</v>
      </c>
      <c r="L448" s="57">
        <f t="shared" si="244"/>
        <v>0</v>
      </c>
      <c r="M448" s="57">
        <f t="shared" si="244"/>
        <v>7591.6758</v>
      </c>
      <c r="N448" s="46">
        <f>PPNE5!J448</f>
        <v>25800</v>
      </c>
      <c r="O448" s="62">
        <f t="shared" si="206"/>
        <v>2.009022136683199E-2</v>
      </c>
    </row>
    <row r="449" spans="1:15" ht="12.75" x14ac:dyDescent="0.2">
      <c r="A449" s="47">
        <v>2</v>
      </c>
      <c r="B449" s="48">
        <v>6</v>
      </c>
      <c r="C449" s="48">
        <v>5</v>
      </c>
      <c r="D449" s="48">
        <v>2</v>
      </c>
      <c r="E449" s="48" t="s">
        <v>300</v>
      </c>
      <c r="F449" s="51" t="s">
        <v>265</v>
      </c>
      <c r="G449" s="46">
        <f>PPNE5!J449*0.122874</f>
        <v>3170.1491999999998</v>
      </c>
      <c r="H449" s="46">
        <f>PPNE5!J449*0.116266</f>
        <v>2999.6628000000001</v>
      </c>
      <c r="I449" s="46">
        <f>PPNE5!J449*0.340061</f>
        <v>8773.5738000000001</v>
      </c>
      <c r="J449" s="46">
        <f>PPNE5!J449*0.085616</f>
        <v>2208.8928000000001</v>
      </c>
      <c r="K449" s="46">
        <f>PPNE5!J449*0.040932</f>
        <v>1056.0456000000001</v>
      </c>
      <c r="L449" s="46"/>
      <c r="M449" s="46">
        <f>PPNE5!J449*0.294251</f>
        <v>7591.6758</v>
      </c>
      <c r="N449" s="46">
        <f>PPNE5!J449</f>
        <v>25800</v>
      </c>
      <c r="O449" s="46">
        <f t="shared" si="206"/>
        <v>2.009022136683199E-2</v>
      </c>
    </row>
    <row r="450" spans="1:15" ht="12.75" x14ac:dyDescent="0.2">
      <c r="A450" s="55">
        <v>2</v>
      </c>
      <c r="B450" s="56">
        <v>6</v>
      </c>
      <c r="C450" s="56">
        <v>5</v>
      </c>
      <c r="D450" s="56">
        <v>3</v>
      </c>
      <c r="E450" s="56"/>
      <c r="F450" s="52" t="s">
        <v>266</v>
      </c>
      <c r="G450" s="57">
        <f t="shared" ref="G450:M450" si="245">+G451</f>
        <v>0</v>
      </c>
      <c r="H450" s="57">
        <f t="shared" si="245"/>
        <v>0</v>
      </c>
      <c r="I450" s="57">
        <f t="shared" si="245"/>
        <v>0</v>
      </c>
      <c r="J450" s="57">
        <f t="shared" si="245"/>
        <v>0</v>
      </c>
      <c r="K450" s="57">
        <f t="shared" si="245"/>
        <v>0</v>
      </c>
      <c r="L450" s="57">
        <f t="shared" si="245"/>
        <v>0</v>
      </c>
      <c r="M450" s="57">
        <f t="shared" si="245"/>
        <v>0</v>
      </c>
      <c r="N450" s="46">
        <f>PPNE5!J450</f>
        <v>0</v>
      </c>
      <c r="O450" s="62">
        <f t="shared" si="206"/>
        <v>0</v>
      </c>
    </row>
    <row r="451" spans="1:15" ht="12.75" x14ac:dyDescent="0.2">
      <c r="A451" s="47">
        <v>2</v>
      </c>
      <c r="B451" s="48">
        <v>6</v>
      </c>
      <c r="C451" s="48">
        <v>5</v>
      </c>
      <c r="D451" s="48">
        <v>3</v>
      </c>
      <c r="E451" s="48" t="s">
        <v>300</v>
      </c>
      <c r="F451" s="51" t="s">
        <v>266</v>
      </c>
      <c r="G451" s="46">
        <f>PPNE5!J451*0.122874</f>
        <v>0</v>
      </c>
      <c r="H451" s="46">
        <f>PPNE5!J451*0.116266</f>
        <v>0</v>
      </c>
      <c r="I451" s="46">
        <f>PPNE5!J451*0.340061</f>
        <v>0</v>
      </c>
      <c r="J451" s="46">
        <f>PPNE5!J451*0.085616</f>
        <v>0</v>
      </c>
      <c r="K451" s="46">
        <f>PPNE5!J451*0.040932</f>
        <v>0</v>
      </c>
      <c r="L451" s="46"/>
      <c r="M451" s="46">
        <f>PPNE5!J451*0.294251</f>
        <v>0</v>
      </c>
      <c r="N451" s="46">
        <f>PPNE5!J451</f>
        <v>0</v>
      </c>
      <c r="O451" s="46">
        <f t="shared" si="206"/>
        <v>0</v>
      </c>
    </row>
    <row r="452" spans="1:15" ht="12.75" x14ac:dyDescent="0.2">
      <c r="A452" s="55">
        <v>2</v>
      </c>
      <c r="B452" s="56">
        <v>6</v>
      </c>
      <c r="C452" s="56">
        <v>5</v>
      </c>
      <c r="D452" s="56">
        <v>4</v>
      </c>
      <c r="E452" s="56"/>
      <c r="F452" s="52" t="s">
        <v>267</v>
      </c>
      <c r="G452" s="57">
        <f t="shared" ref="G452:M452" si="246">+G453</f>
        <v>0</v>
      </c>
      <c r="H452" s="57">
        <f t="shared" si="246"/>
        <v>0</v>
      </c>
      <c r="I452" s="57">
        <f t="shared" si="246"/>
        <v>0</v>
      </c>
      <c r="J452" s="57">
        <f t="shared" si="246"/>
        <v>0</v>
      </c>
      <c r="K452" s="57">
        <f t="shared" si="246"/>
        <v>0</v>
      </c>
      <c r="L452" s="57">
        <f t="shared" si="246"/>
        <v>0</v>
      </c>
      <c r="M452" s="57">
        <f t="shared" si="246"/>
        <v>0</v>
      </c>
      <c r="N452" s="46">
        <f>PPNE5!J452</f>
        <v>0</v>
      </c>
      <c r="O452" s="62">
        <f t="shared" si="206"/>
        <v>0</v>
      </c>
    </row>
    <row r="453" spans="1:15" ht="12.75" x14ac:dyDescent="0.2">
      <c r="A453" s="47">
        <v>2</v>
      </c>
      <c r="B453" s="48">
        <v>6</v>
      </c>
      <c r="C453" s="48">
        <v>5</v>
      </c>
      <c r="D453" s="48">
        <v>4</v>
      </c>
      <c r="E453" s="48" t="s">
        <v>300</v>
      </c>
      <c r="F453" s="51" t="s">
        <v>267</v>
      </c>
      <c r="G453" s="46">
        <f>PPNE5!J453*0.122874</f>
        <v>0</v>
      </c>
      <c r="H453" s="46">
        <f>PPNE5!J453*0.116266</f>
        <v>0</v>
      </c>
      <c r="I453" s="46">
        <f>PPNE5!J453*0.340061</f>
        <v>0</v>
      </c>
      <c r="J453" s="46">
        <f>PPNE5!J453*0.085616</f>
        <v>0</v>
      </c>
      <c r="K453" s="46">
        <f>PPNE5!J453*0.040932</f>
        <v>0</v>
      </c>
      <c r="L453" s="46"/>
      <c r="M453" s="46">
        <f>PPNE5!J453*0.294251</f>
        <v>0</v>
      </c>
      <c r="N453" s="46">
        <f>PPNE5!J453</f>
        <v>0</v>
      </c>
      <c r="O453" s="46">
        <f t="shared" si="206"/>
        <v>0</v>
      </c>
    </row>
    <row r="454" spans="1:15" ht="12.75" x14ac:dyDescent="0.2">
      <c r="A454" s="55">
        <v>2</v>
      </c>
      <c r="B454" s="56">
        <v>6</v>
      </c>
      <c r="C454" s="56">
        <v>5</v>
      </c>
      <c r="D454" s="56">
        <v>5</v>
      </c>
      <c r="E454" s="56"/>
      <c r="F454" s="52" t="s">
        <v>268</v>
      </c>
      <c r="G454" s="57">
        <f t="shared" ref="G454:M454" si="247">+G455</f>
        <v>9215.5499999999993</v>
      </c>
      <c r="H454" s="57">
        <f t="shared" si="247"/>
        <v>8719.9499999999989</v>
      </c>
      <c r="I454" s="57">
        <f t="shared" si="247"/>
        <v>25504.575000000001</v>
      </c>
      <c r="J454" s="57">
        <f t="shared" si="247"/>
        <v>6421.2</v>
      </c>
      <c r="K454" s="57">
        <f t="shared" si="247"/>
        <v>3069.9</v>
      </c>
      <c r="L454" s="57">
        <f t="shared" si="247"/>
        <v>0</v>
      </c>
      <c r="M454" s="57">
        <f t="shared" si="247"/>
        <v>22068.824999999997</v>
      </c>
      <c r="N454" s="57">
        <f>PPNE5!J454</f>
        <v>75000</v>
      </c>
      <c r="O454" s="62">
        <f>IFERROR(N454/$N$18*100,"0.00")</f>
        <v>6.5372648046402738E-3</v>
      </c>
    </row>
    <row r="455" spans="1:15" ht="12.75" x14ac:dyDescent="0.2">
      <c r="A455" s="47">
        <v>2</v>
      </c>
      <c r="B455" s="48">
        <v>6</v>
      </c>
      <c r="C455" s="48">
        <v>5</v>
      </c>
      <c r="D455" s="48">
        <v>5</v>
      </c>
      <c r="E455" s="48" t="s">
        <v>300</v>
      </c>
      <c r="F455" s="51" t="s">
        <v>268</v>
      </c>
      <c r="G455" s="46">
        <f>PPNE5!J455*0.122874</f>
        <v>9215.5499999999993</v>
      </c>
      <c r="H455" s="46">
        <f>PPNE5!J455*0.116266</f>
        <v>8719.9499999999989</v>
      </c>
      <c r="I455" s="46">
        <f>PPNE5!J455*0.340061</f>
        <v>25504.575000000001</v>
      </c>
      <c r="J455" s="46">
        <f>PPNE5!J455*0.085616</f>
        <v>6421.2</v>
      </c>
      <c r="K455" s="46">
        <f>PPNE5!J455*0.040932</f>
        <v>3069.9</v>
      </c>
      <c r="L455" s="46"/>
      <c r="M455" s="46">
        <f>PPNE5!J455*0.294251</f>
        <v>22068.824999999997</v>
      </c>
      <c r="N455" s="46">
        <f>PPNE5!J455</f>
        <v>75000</v>
      </c>
      <c r="O455" s="46">
        <f t="shared" ref="O455" si="248">IFERROR(N455/$N$18*100,"0.00")</f>
        <v>6.5372648046402738E-3</v>
      </c>
    </row>
    <row r="456" spans="1:15" ht="12.75" x14ac:dyDescent="0.2">
      <c r="A456" s="108">
        <v>2</v>
      </c>
      <c r="B456" s="109">
        <v>6</v>
      </c>
      <c r="C456" s="109">
        <v>5</v>
      </c>
      <c r="D456" s="109">
        <v>6</v>
      </c>
      <c r="E456" s="109"/>
      <c r="F456" s="114" t="s">
        <v>269</v>
      </c>
      <c r="G456" s="301">
        <f t="shared" ref="G456:M456" si="249">+G457</f>
        <v>40612.314480000001</v>
      </c>
      <c r="H456" s="301">
        <f t="shared" si="249"/>
        <v>38428.238319999997</v>
      </c>
      <c r="I456" s="301">
        <f t="shared" si="249"/>
        <v>112396.96172000001</v>
      </c>
      <c r="J456" s="301">
        <f t="shared" si="249"/>
        <v>28297.800319999998</v>
      </c>
      <c r="K456" s="301">
        <f t="shared" si="249"/>
        <v>13528.844640000001</v>
      </c>
      <c r="L456" s="301">
        <f t="shared" si="249"/>
        <v>0</v>
      </c>
      <c r="M456" s="301">
        <f t="shared" si="249"/>
        <v>97255.840519999998</v>
      </c>
      <c r="N456" s="46">
        <f>PPNE5!J456</f>
        <v>330520</v>
      </c>
      <c r="O456" s="62">
        <f t="shared" si="206"/>
        <v>0.25737286690563216</v>
      </c>
    </row>
    <row r="457" spans="1:15" ht="12.75" x14ac:dyDescent="0.2">
      <c r="A457" s="47">
        <v>2</v>
      </c>
      <c r="B457" s="48">
        <v>6</v>
      </c>
      <c r="C457" s="48">
        <v>5</v>
      </c>
      <c r="D457" s="48">
        <v>6</v>
      </c>
      <c r="E457" s="48" t="s">
        <v>300</v>
      </c>
      <c r="F457" s="51" t="s">
        <v>269</v>
      </c>
      <c r="G457" s="46">
        <f>PPNE5!J457*0.122874</f>
        <v>40612.314480000001</v>
      </c>
      <c r="H457" s="46">
        <f>PPNE5!J457*0.116266</f>
        <v>38428.238319999997</v>
      </c>
      <c r="I457" s="46">
        <f>PPNE5!J457*0.340061</f>
        <v>112396.96172000001</v>
      </c>
      <c r="J457" s="46">
        <f>PPNE5!J457*0.085616</f>
        <v>28297.800319999998</v>
      </c>
      <c r="K457" s="46">
        <f>PPNE5!J457*0.040932</f>
        <v>13528.844640000001</v>
      </c>
      <c r="L457" s="46"/>
      <c r="M457" s="46">
        <f>PPNE5!J457*0.294251</f>
        <v>97255.840519999998</v>
      </c>
      <c r="N457" s="46">
        <f>PPNE5!J457</f>
        <v>330520</v>
      </c>
      <c r="O457" s="46">
        <f t="shared" si="206"/>
        <v>0.25737286690563216</v>
      </c>
    </row>
    <row r="458" spans="1:15" ht="12.75" x14ac:dyDescent="0.2">
      <c r="A458" s="55">
        <v>2</v>
      </c>
      <c r="B458" s="56">
        <v>6</v>
      </c>
      <c r="C458" s="56">
        <v>5</v>
      </c>
      <c r="D458" s="56">
        <v>8</v>
      </c>
      <c r="E458" s="56"/>
      <c r="F458" s="52" t="s">
        <v>270</v>
      </c>
      <c r="G458" s="57">
        <f t="shared" ref="G458:M458" si="250">+G459</f>
        <v>8977.9116840000006</v>
      </c>
      <c r="H458" s="57">
        <f t="shared" si="250"/>
        <v>8495.0915559999994</v>
      </c>
      <c r="I458" s="57">
        <f t="shared" si="250"/>
        <v>24846.897025999999</v>
      </c>
      <c r="J458" s="57">
        <f t="shared" si="250"/>
        <v>6255.6186559999996</v>
      </c>
      <c r="K458" s="57">
        <f t="shared" si="250"/>
        <v>2990.7375120000002</v>
      </c>
      <c r="L458" s="57">
        <f t="shared" si="250"/>
        <v>0</v>
      </c>
      <c r="M458" s="57">
        <f t="shared" si="250"/>
        <v>21499.743565999997</v>
      </c>
      <c r="N458" s="46">
        <f>PPNE5!J458</f>
        <v>73066</v>
      </c>
      <c r="O458" s="62">
        <f t="shared" si="206"/>
        <v>5.6895818387168451E-2</v>
      </c>
    </row>
    <row r="459" spans="1:15" ht="12.75" x14ac:dyDescent="0.2">
      <c r="A459" s="47">
        <v>2</v>
      </c>
      <c r="B459" s="48">
        <v>6</v>
      </c>
      <c r="C459" s="48">
        <v>5</v>
      </c>
      <c r="D459" s="48">
        <v>8</v>
      </c>
      <c r="E459" s="48" t="s">
        <v>300</v>
      </c>
      <c r="F459" s="51" t="s">
        <v>270</v>
      </c>
      <c r="G459" s="46">
        <f>PPNE5!J459*0.122874</f>
        <v>8977.9116840000006</v>
      </c>
      <c r="H459" s="46">
        <f>PPNE5!J459*0.116266</f>
        <v>8495.0915559999994</v>
      </c>
      <c r="I459" s="46">
        <f>PPNE5!J459*0.340061</f>
        <v>24846.897025999999</v>
      </c>
      <c r="J459" s="46">
        <f>PPNE5!J459*0.085616</f>
        <v>6255.6186559999996</v>
      </c>
      <c r="K459" s="46">
        <f>PPNE5!J459*0.040932</f>
        <v>2990.7375120000002</v>
      </c>
      <c r="L459" s="46"/>
      <c r="M459" s="46">
        <f>PPNE5!J459*0.294251</f>
        <v>21499.743565999997</v>
      </c>
      <c r="N459" s="46">
        <f>PPNE5!J459</f>
        <v>73066</v>
      </c>
      <c r="O459" s="46">
        <f t="shared" si="206"/>
        <v>5.6895818387168451E-2</v>
      </c>
    </row>
    <row r="460" spans="1:15" ht="12.75" x14ac:dyDescent="0.2">
      <c r="A460" s="77">
        <v>2</v>
      </c>
      <c r="B460" s="75">
        <v>6</v>
      </c>
      <c r="C460" s="75">
        <v>6</v>
      </c>
      <c r="D460" s="75"/>
      <c r="E460" s="75"/>
      <c r="F460" s="78" t="s">
        <v>441</v>
      </c>
      <c r="G460" s="299">
        <f t="shared" ref="G460:M460" si="251">+G461+G463</f>
        <v>182836.51199999999</v>
      </c>
      <c r="H460" s="299">
        <f t="shared" si="251"/>
        <v>173003.80799999999</v>
      </c>
      <c r="I460" s="299">
        <f t="shared" si="251"/>
        <v>506010.76799999998</v>
      </c>
      <c r="J460" s="299">
        <f t="shared" si="251"/>
        <v>127396.60799999999</v>
      </c>
      <c r="K460" s="299">
        <f t="shared" si="251"/>
        <v>60906.816000000006</v>
      </c>
      <c r="L460" s="299">
        <f t="shared" si="251"/>
        <v>0</v>
      </c>
      <c r="M460" s="299">
        <f t="shared" si="251"/>
        <v>437845.48799999995</v>
      </c>
      <c r="N460" s="299">
        <f>PPNE5!J460</f>
        <v>1488000</v>
      </c>
      <c r="O460" s="76">
        <f t="shared" si="206"/>
        <v>1.1586918369707753</v>
      </c>
    </row>
    <row r="461" spans="1:15" ht="12.75" x14ac:dyDescent="0.2">
      <c r="A461" s="55">
        <v>2</v>
      </c>
      <c r="B461" s="56">
        <v>6</v>
      </c>
      <c r="C461" s="56">
        <v>6</v>
      </c>
      <c r="D461" s="56">
        <v>1</v>
      </c>
      <c r="E461" s="56"/>
      <c r="F461" s="66" t="s">
        <v>442</v>
      </c>
      <c r="G461" s="57">
        <f t="shared" ref="G461:M461" si="252">+G462</f>
        <v>0</v>
      </c>
      <c r="H461" s="57">
        <f t="shared" si="252"/>
        <v>0</v>
      </c>
      <c r="I461" s="57">
        <f t="shared" si="252"/>
        <v>0</v>
      </c>
      <c r="J461" s="57">
        <f t="shared" si="252"/>
        <v>0</v>
      </c>
      <c r="K461" s="57">
        <f t="shared" si="252"/>
        <v>0</v>
      </c>
      <c r="L461" s="57">
        <f t="shared" si="252"/>
        <v>0</v>
      </c>
      <c r="M461" s="57">
        <f t="shared" si="252"/>
        <v>0</v>
      </c>
      <c r="N461" s="46">
        <f>PPNE5!J461</f>
        <v>0</v>
      </c>
      <c r="O461" s="70">
        <f t="shared" si="206"/>
        <v>0</v>
      </c>
    </row>
    <row r="462" spans="1:15" ht="12.75" x14ac:dyDescent="0.2">
      <c r="A462" s="47">
        <v>2</v>
      </c>
      <c r="B462" s="48">
        <v>6</v>
      </c>
      <c r="C462" s="48">
        <v>6</v>
      </c>
      <c r="D462" s="48">
        <v>1</v>
      </c>
      <c r="E462" s="48" t="s">
        <v>300</v>
      </c>
      <c r="F462" s="51" t="s">
        <v>442</v>
      </c>
      <c r="G462" s="46">
        <f>PPNE5!J462*0.122874</f>
        <v>0</v>
      </c>
      <c r="H462" s="46">
        <f>PPNE5!J462*0.116266</f>
        <v>0</v>
      </c>
      <c r="I462" s="46">
        <f>PPNE5!J462*0.340061</f>
        <v>0</v>
      </c>
      <c r="J462" s="46">
        <f>PPNE5!J462*0.085616</f>
        <v>0</v>
      </c>
      <c r="K462" s="46">
        <f>PPNE5!J462*0.040932</f>
        <v>0</v>
      </c>
      <c r="L462" s="46"/>
      <c r="M462" s="46">
        <f>PPNE5!J462*0.294251</f>
        <v>0</v>
      </c>
      <c r="N462" s="46">
        <f>PPNE5!J462</f>
        <v>0</v>
      </c>
      <c r="O462" s="46">
        <f t="shared" ref="O462:O513" si="253">IFERROR(N462/$J$18*100,"0.00")</f>
        <v>0</v>
      </c>
    </row>
    <row r="463" spans="1:15" ht="12.75" x14ac:dyDescent="0.2">
      <c r="A463" s="55">
        <v>2</v>
      </c>
      <c r="B463" s="56">
        <v>6</v>
      </c>
      <c r="C463" s="56">
        <v>6</v>
      </c>
      <c r="D463" s="56">
        <v>2</v>
      </c>
      <c r="E463" s="56"/>
      <c r="F463" s="66" t="s">
        <v>443</v>
      </c>
      <c r="G463" s="57">
        <f t="shared" ref="G463:M463" si="254">+G464</f>
        <v>182836.51199999999</v>
      </c>
      <c r="H463" s="57">
        <f t="shared" si="254"/>
        <v>173003.80799999999</v>
      </c>
      <c r="I463" s="57">
        <f t="shared" si="254"/>
        <v>506010.76799999998</v>
      </c>
      <c r="J463" s="57">
        <f t="shared" si="254"/>
        <v>127396.60799999999</v>
      </c>
      <c r="K463" s="57">
        <f t="shared" si="254"/>
        <v>60906.816000000006</v>
      </c>
      <c r="L463" s="57">
        <f t="shared" si="254"/>
        <v>0</v>
      </c>
      <c r="M463" s="57">
        <f t="shared" si="254"/>
        <v>437845.48799999995</v>
      </c>
      <c r="N463" s="46">
        <f>PPNE5!J463</f>
        <v>1488000</v>
      </c>
      <c r="O463" s="62">
        <f t="shared" si="253"/>
        <v>1.1586918369707753</v>
      </c>
    </row>
    <row r="464" spans="1:15" ht="12.75" x14ac:dyDescent="0.2">
      <c r="A464" s="47">
        <v>2</v>
      </c>
      <c r="B464" s="48">
        <v>6</v>
      </c>
      <c r="C464" s="48">
        <v>6</v>
      </c>
      <c r="D464" s="48">
        <v>2</v>
      </c>
      <c r="E464" s="48" t="s">
        <v>300</v>
      </c>
      <c r="F464" s="51" t="s">
        <v>443</v>
      </c>
      <c r="G464" s="46">
        <f>PPNE5!J464*0.122874</f>
        <v>182836.51199999999</v>
      </c>
      <c r="H464" s="46">
        <f>PPNE5!J464*0.116266</f>
        <v>173003.80799999999</v>
      </c>
      <c r="I464" s="46">
        <f>PPNE5!J464*0.340061</f>
        <v>506010.76799999998</v>
      </c>
      <c r="J464" s="46">
        <f>PPNE5!J464*0.085616</f>
        <v>127396.60799999999</v>
      </c>
      <c r="K464" s="46">
        <f>PPNE5!J464*0.040932</f>
        <v>60906.816000000006</v>
      </c>
      <c r="L464" s="46"/>
      <c r="M464" s="46">
        <f>PPNE5!J464*0.294251</f>
        <v>437845.48799999995</v>
      </c>
      <c r="N464" s="46">
        <f>PPNE5!J464</f>
        <v>1488000</v>
      </c>
      <c r="O464" s="46">
        <f t="shared" si="253"/>
        <v>1.1586918369707753</v>
      </c>
    </row>
    <row r="465" spans="1:15" ht="12.75" x14ac:dyDescent="0.2">
      <c r="A465" s="77">
        <v>2</v>
      </c>
      <c r="B465" s="75">
        <v>6</v>
      </c>
      <c r="C465" s="75">
        <v>8</v>
      </c>
      <c r="D465" s="75"/>
      <c r="E465" s="75"/>
      <c r="F465" s="78" t="s">
        <v>271</v>
      </c>
      <c r="G465" s="299">
        <f t="shared" ref="G465:M465" si="255">+G466+G468+G471+G473+G475+G477+G482</f>
        <v>0</v>
      </c>
      <c r="H465" s="299">
        <f t="shared" si="255"/>
        <v>0</v>
      </c>
      <c r="I465" s="299">
        <f t="shared" si="255"/>
        <v>0</v>
      </c>
      <c r="J465" s="299">
        <f t="shared" si="255"/>
        <v>0</v>
      </c>
      <c r="K465" s="299">
        <f t="shared" si="255"/>
        <v>0</v>
      </c>
      <c r="L465" s="299">
        <f t="shared" si="255"/>
        <v>0</v>
      </c>
      <c r="M465" s="299">
        <f t="shared" si="255"/>
        <v>0</v>
      </c>
      <c r="N465" s="299">
        <f>PPNE5!J465</f>
        <v>0</v>
      </c>
      <c r="O465" s="76">
        <f>IFERROR(N465/$N$18*100,"0.00")</f>
        <v>0</v>
      </c>
    </row>
    <row r="466" spans="1:15" ht="12.75" x14ac:dyDescent="0.2">
      <c r="A466" s="55">
        <v>2</v>
      </c>
      <c r="B466" s="56">
        <v>6</v>
      </c>
      <c r="C466" s="56">
        <v>8</v>
      </c>
      <c r="D466" s="56">
        <v>1</v>
      </c>
      <c r="E466" s="56"/>
      <c r="F466" s="52" t="s">
        <v>272</v>
      </c>
      <c r="G466" s="57">
        <f t="shared" ref="G466:M466" si="256">+G467</f>
        <v>0</v>
      </c>
      <c r="H466" s="57">
        <f t="shared" si="256"/>
        <v>0</v>
      </c>
      <c r="I466" s="57">
        <f t="shared" si="256"/>
        <v>0</v>
      </c>
      <c r="J466" s="57">
        <f t="shared" si="256"/>
        <v>0</v>
      </c>
      <c r="K466" s="57">
        <f t="shared" si="256"/>
        <v>0</v>
      </c>
      <c r="L466" s="57">
        <f t="shared" si="256"/>
        <v>0</v>
      </c>
      <c r="M466" s="57">
        <f t="shared" si="256"/>
        <v>0</v>
      </c>
      <c r="N466" s="46">
        <f>PPNE5!J466</f>
        <v>0</v>
      </c>
      <c r="O466" s="62">
        <f t="shared" si="253"/>
        <v>0</v>
      </c>
    </row>
    <row r="467" spans="1:15" ht="12.75" x14ac:dyDescent="0.2">
      <c r="A467" s="47">
        <v>2</v>
      </c>
      <c r="B467" s="48">
        <v>6</v>
      </c>
      <c r="C467" s="48">
        <v>8</v>
      </c>
      <c r="D467" s="48">
        <v>1</v>
      </c>
      <c r="E467" s="48" t="s">
        <v>300</v>
      </c>
      <c r="F467" s="51" t="s">
        <v>272</v>
      </c>
      <c r="G467" s="46">
        <f>PPNE5!J467*0.122874</f>
        <v>0</v>
      </c>
      <c r="H467" s="46">
        <f>PPNE5!J467*0.116266</f>
        <v>0</v>
      </c>
      <c r="I467" s="46">
        <f>PPNE5!J467*0.340061</f>
        <v>0</v>
      </c>
      <c r="J467" s="46">
        <f>PPNE5!J467*0.085616</f>
        <v>0</v>
      </c>
      <c r="K467" s="46">
        <f>PPNE5!J467*0.040932</f>
        <v>0</v>
      </c>
      <c r="L467" s="46"/>
      <c r="M467" s="46">
        <f>PPNE5!J467*0.294251</f>
        <v>0</v>
      </c>
      <c r="N467" s="46">
        <f>PPNE5!J467</f>
        <v>0</v>
      </c>
      <c r="O467" s="46">
        <f t="shared" si="253"/>
        <v>0</v>
      </c>
    </row>
    <row r="468" spans="1:15" ht="12.75" x14ac:dyDescent="0.2">
      <c r="A468" s="55">
        <v>2</v>
      </c>
      <c r="B468" s="56">
        <v>6</v>
      </c>
      <c r="C468" s="56">
        <v>8</v>
      </c>
      <c r="D468" s="56">
        <v>3</v>
      </c>
      <c r="E468" s="56"/>
      <c r="F468" s="52" t="s">
        <v>273</v>
      </c>
      <c r="G468" s="57">
        <f t="shared" ref="G468:M468" si="257">+G469+G470</f>
        <v>0</v>
      </c>
      <c r="H468" s="57">
        <f t="shared" si="257"/>
        <v>0</v>
      </c>
      <c r="I468" s="57">
        <f t="shared" si="257"/>
        <v>0</v>
      </c>
      <c r="J468" s="57">
        <f t="shared" si="257"/>
        <v>0</v>
      </c>
      <c r="K468" s="57">
        <f t="shared" si="257"/>
        <v>0</v>
      </c>
      <c r="L468" s="57">
        <f t="shared" si="257"/>
        <v>0</v>
      </c>
      <c r="M468" s="57">
        <f t="shared" si="257"/>
        <v>0</v>
      </c>
      <c r="N468" s="46">
        <f>PPNE5!J468</f>
        <v>0</v>
      </c>
      <c r="O468" s="62">
        <f t="shared" si="253"/>
        <v>0</v>
      </c>
    </row>
    <row r="469" spans="1:15" ht="12.75" x14ac:dyDescent="0.2">
      <c r="A469" s="53">
        <v>2</v>
      </c>
      <c r="B469" s="48">
        <v>6</v>
      </c>
      <c r="C469" s="48">
        <v>8</v>
      </c>
      <c r="D469" s="48">
        <v>3</v>
      </c>
      <c r="E469" s="48" t="s">
        <v>300</v>
      </c>
      <c r="F469" s="51" t="s">
        <v>274</v>
      </c>
      <c r="G469" s="46">
        <f>PPNE5!J469*0.122874</f>
        <v>0</v>
      </c>
      <c r="H469" s="46">
        <f>PPNE5!J469*0.116266</f>
        <v>0</v>
      </c>
      <c r="I469" s="46">
        <f>PPNE5!J469*0.340061</f>
        <v>0</v>
      </c>
      <c r="J469" s="46">
        <f>PPNE5!J469*0.085616</f>
        <v>0</v>
      </c>
      <c r="K469" s="46">
        <f>PPNE5!J469*0.040932</f>
        <v>0</v>
      </c>
      <c r="L469" s="46"/>
      <c r="M469" s="46">
        <f>PPNE5!J469*0.294251</f>
        <v>0</v>
      </c>
      <c r="N469" s="46">
        <f>PPNE5!J469</f>
        <v>0</v>
      </c>
      <c r="O469" s="46">
        <f t="shared" si="253"/>
        <v>0</v>
      </c>
    </row>
    <row r="470" spans="1:15" ht="12.75" x14ac:dyDescent="0.2">
      <c r="A470" s="53">
        <v>2</v>
      </c>
      <c r="B470" s="48">
        <v>6</v>
      </c>
      <c r="C470" s="48">
        <v>8</v>
      </c>
      <c r="D470" s="48">
        <v>3</v>
      </c>
      <c r="E470" s="48" t="s">
        <v>301</v>
      </c>
      <c r="F470" s="51" t="s">
        <v>275</v>
      </c>
      <c r="G470" s="46">
        <f>PPNE5!J470*0.122874</f>
        <v>0</v>
      </c>
      <c r="H470" s="46">
        <f>PPNE5!J470*0.116266</f>
        <v>0</v>
      </c>
      <c r="I470" s="46">
        <f>PPNE5!J470*0.340061</f>
        <v>0</v>
      </c>
      <c r="J470" s="46">
        <f>PPNE5!J470*0.085616</f>
        <v>0</v>
      </c>
      <c r="K470" s="46">
        <f>PPNE5!J470*0.040932</f>
        <v>0</v>
      </c>
      <c r="L470" s="46"/>
      <c r="M470" s="46">
        <f>PPNE5!J470*0.294251</f>
        <v>0</v>
      </c>
      <c r="N470" s="46">
        <f>PPNE5!J470</f>
        <v>0</v>
      </c>
      <c r="O470" s="46">
        <f t="shared" si="253"/>
        <v>0</v>
      </c>
    </row>
    <row r="471" spans="1:15" ht="12.75" x14ac:dyDescent="0.2">
      <c r="A471" s="55">
        <v>2</v>
      </c>
      <c r="B471" s="56">
        <v>6</v>
      </c>
      <c r="C471" s="56">
        <v>8</v>
      </c>
      <c r="D471" s="56">
        <v>5</v>
      </c>
      <c r="E471" s="56"/>
      <c r="F471" s="52" t="s">
        <v>276</v>
      </c>
      <c r="G471" s="57">
        <f t="shared" ref="G471:M471" si="258">+G472</f>
        <v>0</v>
      </c>
      <c r="H471" s="57">
        <f t="shared" si="258"/>
        <v>0</v>
      </c>
      <c r="I471" s="57">
        <f t="shared" si="258"/>
        <v>0</v>
      </c>
      <c r="J471" s="57">
        <f t="shared" si="258"/>
        <v>0</v>
      </c>
      <c r="K471" s="57">
        <f t="shared" si="258"/>
        <v>0</v>
      </c>
      <c r="L471" s="57">
        <f t="shared" si="258"/>
        <v>0</v>
      </c>
      <c r="M471" s="57">
        <f t="shared" si="258"/>
        <v>0</v>
      </c>
      <c r="N471" s="46">
        <f>PPNE5!J471</f>
        <v>0</v>
      </c>
      <c r="O471" s="62">
        <f t="shared" si="253"/>
        <v>0</v>
      </c>
    </row>
    <row r="472" spans="1:15" ht="12.75" x14ac:dyDescent="0.2">
      <c r="A472" s="53">
        <v>2</v>
      </c>
      <c r="B472" s="48">
        <v>6</v>
      </c>
      <c r="C472" s="48">
        <v>8</v>
      </c>
      <c r="D472" s="48">
        <v>5</v>
      </c>
      <c r="E472" s="48" t="s">
        <v>300</v>
      </c>
      <c r="F472" s="51" t="s">
        <v>276</v>
      </c>
      <c r="G472" s="46">
        <f>PPNE5!J472*0.122874</f>
        <v>0</v>
      </c>
      <c r="H472" s="46">
        <f>PPNE5!J472*0.116266</f>
        <v>0</v>
      </c>
      <c r="I472" s="46">
        <f>PPNE5!J472*0.340061</f>
        <v>0</v>
      </c>
      <c r="J472" s="46">
        <f>PPNE5!J472*0.085616</f>
        <v>0</v>
      </c>
      <c r="K472" s="46">
        <f>PPNE5!J472*0.040932</f>
        <v>0</v>
      </c>
      <c r="L472" s="46"/>
      <c r="M472" s="46">
        <f>PPNE5!J472*0.294251</f>
        <v>0</v>
      </c>
      <c r="N472" s="46">
        <f>PPNE5!J472</f>
        <v>0</v>
      </c>
      <c r="O472" s="46">
        <f t="shared" si="253"/>
        <v>0</v>
      </c>
    </row>
    <row r="473" spans="1:15" ht="12.75" x14ac:dyDescent="0.2">
      <c r="A473" s="55">
        <v>2</v>
      </c>
      <c r="B473" s="56">
        <v>6</v>
      </c>
      <c r="C473" s="56">
        <v>8</v>
      </c>
      <c r="D473" s="56">
        <v>6</v>
      </c>
      <c r="E473" s="56"/>
      <c r="F473" s="52" t="s">
        <v>277</v>
      </c>
      <c r="G473" s="57">
        <f t="shared" ref="G473:M473" si="259">+G474</f>
        <v>0</v>
      </c>
      <c r="H473" s="57">
        <f t="shared" si="259"/>
        <v>0</v>
      </c>
      <c r="I473" s="57">
        <f t="shared" si="259"/>
        <v>0</v>
      </c>
      <c r="J473" s="57">
        <f t="shared" si="259"/>
        <v>0</v>
      </c>
      <c r="K473" s="57">
        <f t="shared" si="259"/>
        <v>0</v>
      </c>
      <c r="L473" s="57">
        <f t="shared" si="259"/>
        <v>0</v>
      </c>
      <c r="M473" s="57">
        <f t="shared" si="259"/>
        <v>0</v>
      </c>
      <c r="N473" s="46">
        <f>PPNE5!J473</f>
        <v>0</v>
      </c>
      <c r="O473" s="62">
        <f t="shared" si="253"/>
        <v>0</v>
      </c>
    </row>
    <row r="474" spans="1:15" ht="12.75" x14ac:dyDescent="0.2">
      <c r="A474" s="53">
        <v>2</v>
      </c>
      <c r="B474" s="48">
        <v>6</v>
      </c>
      <c r="C474" s="48">
        <v>8</v>
      </c>
      <c r="D474" s="48">
        <v>6</v>
      </c>
      <c r="E474" s="48" t="s">
        <v>300</v>
      </c>
      <c r="F474" s="51" t="s">
        <v>277</v>
      </c>
      <c r="G474" s="46">
        <f>PPNE5!J474*0.122874</f>
        <v>0</v>
      </c>
      <c r="H474" s="46">
        <f>PPNE5!J474*0.116266</f>
        <v>0</v>
      </c>
      <c r="I474" s="46">
        <f>PPNE5!J474*0.340061</f>
        <v>0</v>
      </c>
      <c r="J474" s="46">
        <f>PPNE5!J474*0.085616</f>
        <v>0</v>
      </c>
      <c r="K474" s="46">
        <f>PPNE5!J474*0.040932</f>
        <v>0</v>
      </c>
      <c r="L474" s="46"/>
      <c r="M474" s="46">
        <f>PPNE5!J474*0.294251</f>
        <v>0</v>
      </c>
      <c r="N474" s="46">
        <f>PPNE5!J474</f>
        <v>0</v>
      </c>
      <c r="O474" s="46">
        <f t="shared" si="253"/>
        <v>0</v>
      </c>
    </row>
    <row r="475" spans="1:15" ht="12.75" x14ac:dyDescent="0.2">
      <c r="A475" s="58">
        <v>2</v>
      </c>
      <c r="B475" s="56">
        <v>6</v>
      </c>
      <c r="C475" s="56">
        <v>8</v>
      </c>
      <c r="D475" s="56">
        <v>7</v>
      </c>
      <c r="E475" s="56"/>
      <c r="F475" s="66" t="s">
        <v>278</v>
      </c>
      <c r="G475" s="57">
        <f t="shared" ref="G475:M475" si="260">+G476</f>
        <v>0</v>
      </c>
      <c r="H475" s="57">
        <f t="shared" si="260"/>
        <v>0</v>
      </c>
      <c r="I475" s="57">
        <f t="shared" si="260"/>
        <v>0</v>
      </c>
      <c r="J475" s="57">
        <f t="shared" si="260"/>
        <v>0</v>
      </c>
      <c r="K475" s="57">
        <f t="shared" si="260"/>
        <v>0</v>
      </c>
      <c r="L475" s="57">
        <f t="shared" si="260"/>
        <v>0</v>
      </c>
      <c r="M475" s="57">
        <f t="shared" si="260"/>
        <v>0</v>
      </c>
      <c r="N475" s="46">
        <f>PPNE5!J475</f>
        <v>0</v>
      </c>
      <c r="O475" s="62">
        <f t="shared" si="253"/>
        <v>0</v>
      </c>
    </row>
    <row r="476" spans="1:15" ht="12.75" x14ac:dyDescent="0.2">
      <c r="A476" s="53">
        <v>2</v>
      </c>
      <c r="B476" s="48">
        <v>6</v>
      </c>
      <c r="C476" s="48">
        <v>8</v>
      </c>
      <c r="D476" s="48">
        <v>7</v>
      </c>
      <c r="E476" s="48" t="s">
        <v>300</v>
      </c>
      <c r="F476" s="51" t="s">
        <v>278</v>
      </c>
      <c r="G476" s="46">
        <f>PPNE5!J476*0.122874</f>
        <v>0</v>
      </c>
      <c r="H476" s="46">
        <f>PPNE5!J476*0.116266</f>
        <v>0</v>
      </c>
      <c r="I476" s="46">
        <f>PPNE5!J476*0.340061</f>
        <v>0</v>
      </c>
      <c r="J476" s="46">
        <f>PPNE5!J476*0.085616</f>
        <v>0</v>
      </c>
      <c r="K476" s="46">
        <f>PPNE5!J476*0.040932</f>
        <v>0</v>
      </c>
      <c r="L476" s="46"/>
      <c r="M476" s="46">
        <f>PPNE5!J476*0.294251</f>
        <v>0</v>
      </c>
      <c r="N476" s="46">
        <f>PPNE5!J476</f>
        <v>0</v>
      </c>
      <c r="O476" s="46">
        <f t="shared" si="253"/>
        <v>0</v>
      </c>
    </row>
    <row r="477" spans="1:15" ht="12.75" x14ac:dyDescent="0.2">
      <c r="A477" s="55">
        <v>2</v>
      </c>
      <c r="B477" s="56">
        <v>6</v>
      </c>
      <c r="C477" s="56">
        <v>8</v>
      </c>
      <c r="D477" s="56">
        <v>8</v>
      </c>
      <c r="E477" s="56"/>
      <c r="F477" s="66" t="s">
        <v>279</v>
      </c>
      <c r="G477" s="57">
        <f t="shared" ref="G477:M477" si="261">+G478+G479+G480+G481</f>
        <v>0</v>
      </c>
      <c r="H477" s="57">
        <f t="shared" si="261"/>
        <v>0</v>
      </c>
      <c r="I477" s="57">
        <f t="shared" si="261"/>
        <v>0</v>
      </c>
      <c r="J477" s="57">
        <f t="shared" si="261"/>
        <v>0</v>
      </c>
      <c r="K477" s="57">
        <f t="shared" si="261"/>
        <v>0</v>
      </c>
      <c r="L477" s="57">
        <f t="shared" si="261"/>
        <v>0</v>
      </c>
      <c r="M477" s="57">
        <f t="shared" si="261"/>
        <v>0</v>
      </c>
      <c r="N477" s="57">
        <f>PPNE5!J477</f>
        <v>0</v>
      </c>
      <c r="O477" s="62">
        <f>IFERROR(N477/$N$18*100,"0.00")</f>
        <v>0</v>
      </c>
    </row>
    <row r="478" spans="1:15" ht="12.75" x14ac:dyDescent="0.2">
      <c r="A478" s="53">
        <v>2</v>
      </c>
      <c r="B478" s="48">
        <v>6</v>
      </c>
      <c r="C478" s="48">
        <v>8</v>
      </c>
      <c r="D478" s="48">
        <v>8</v>
      </c>
      <c r="E478" s="48" t="s">
        <v>300</v>
      </c>
      <c r="F478" s="51" t="s">
        <v>280</v>
      </c>
      <c r="G478" s="46">
        <f>PPNE5!J478*0.122874</f>
        <v>0</v>
      </c>
      <c r="H478" s="46">
        <f>PPNE5!J478*0.116266</f>
        <v>0</v>
      </c>
      <c r="I478" s="46">
        <f>PPNE5!J478*0.340061</f>
        <v>0</v>
      </c>
      <c r="J478" s="46">
        <f>PPNE5!J478*0.085616</f>
        <v>0</v>
      </c>
      <c r="K478" s="46">
        <f>PPNE5!J478*0.040932</f>
        <v>0</v>
      </c>
      <c r="L478" s="46"/>
      <c r="M478" s="46">
        <f>PPNE5!J478*0.294251</f>
        <v>0</v>
      </c>
      <c r="N478" s="46">
        <f>PPNE5!J478</f>
        <v>0</v>
      </c>
      <c r="O478" s="46">
        <f t="shared" ref="O478" si="262">IFERROR(N478/$N$18*100,"0.00")</f>
        <v>0</v>
      </c>
    </row>
    <row r="479" spans="1:15" ht="12.75" x14ac:dyDescent="0.2">
      <c r="A479" s="53">
        <v>2</v>
      </c>
      <c r="B479" s="48">
        <v>6</v>
      </c>
      <c r="C479" s="48">
        <v>8</v>
      </c>
      <c r="D479" s="48">
        <v>8</v>
      </c>
      <c r="E479" s="48" t="s">
        <v>301</v>
      </c>
      <c r="F479" s="51" t="s">
        <v>281</v>
      </c>
      <c r="G479" s="46">
        <f>PPNE5!J479*0.122874</f>
        <v>0</v>
      </c>
      <c r="H479" s="46">
        <f>PPNE5!J479*0.116266</f>
        <v>0</v>
      </c>
      <c r="I479" s="46">
        <f>PPNE5!J479*0.340061</f>
        <v>0</v>
      </c>
      <c r="J479" s="46">
        <f>PPNE5!J479*0.085616</f>
        <v>0</v>
      </c>
      <c r="K479" s="46">
        <f>PPNE5!J479*0.040932</f>
        <v>0</v>
      </c>
      <c r="L479" s="46"/>
      <c r="M479" s="46">
        <f>PPNE5!J479*0.294251</f>
        <v>0</v>
      </c>
      <c r="N479" s="46">
        <f>PPNE5!J479</f>
        <v>0</v>
      </c>
      <c r="O479" s="46">
        <f t="shared" si="253"/>
        <v>0</v>
      </c>
    </row>
    <row r="480" spans="1:15" ht="12.75" x14ac:dyDescent="0.2">
      <c r="A480" s="53">
        <v>2</v>
      </c>
      <c r="B480" s="48">
        <v>6</v>
      </c>
      <c r="C480" s="48">
        <v>8</v>
      </c>
      <c r="D480" s="48">
        <v>8</v>
      </c>
      <c r="E480" s="48" t="s">
        <v>302</v>
      </c>
      <c r="F480" s="51" t="s">
        <v>282</v>
      </c>
      <c r="G480" s="46">
        <f>PPNE5!J480*0.122874</f>
        <v>0</v>
      </c>
      <c r="H480" s="46">
        <f>PPNE5!J480*0.116266</f>
        <v>0</v>
      </c>
      <c r="I480" s="46">
        <f>PPNE5!J480*0.340061</f>
        <v>0</v>
      </c>
      <c r="J480" s="46">
        <f>PPNE5!J480*0.085616</f>
        <v>0</v>
      </c>
      <c r="K480" s="46">
        <f>PPNE5!J480*0.040932</f>
        <v>0</v>
      </c>
      <c r="L480" s="46"/>
      <c r="M480" s="46">
        <f>PPNE5!J480*0.294251</f>
        <v>0</v>
      </c>
      <c r="N480" s="46">
        <f>PPNE5!J480</f>
        <v>0</v>
      </c>
      <c r="O480" s="46">
        <f t="shared" si="253"/>
        <v>0</v>
      </c>
    </row>
    <row r="481" spans="1:15" ht="12.75" x14ac:dyDescent="0.2">
      <c r="A481" s="53">
        <v>2</v>
      </c>
      <c r="B481" s="48">
        <v>6</v>
      </c>
      <c r="C481" s="48">
        <v>8</v>
      </c>
      <c r="D481" s="48">
        <v>8</v>
      </c>
      <c r="E481" s="48" t="s">
        <v>303</v>
      </c>
      <c r="F481" s="51" t="s">
        <v>283</v>
      </c>
      <c r="G481" s="46">
        <f>PPNE5!J481*0.122874</f>
        <v>0</v>
      </c>
      <c r="H481" s="46">
        <f>PPNE5!J481*0.116266</f>
        <v>0</v>
      </c>
      <c r="I481" s="46">
        <f>PPNE5!J481*0.340061</f>
        <v>0</v>
      </c>
      <c r="J481" s="46">
        <f>PPNE5!J481*0.085616</f>
        <v>0</v>
      </c>
      <c r="K481" s="46">
        <f>PPNE5!J481*0.040932</f>
        <v>0</v>
      </c>
      <c r="L481" s="46"/>
      <c r="M481" s="46">
        <f>PPNE5!J481*0.294251</f>
        <v>0</v>
      </c>
      <c r="N481" s="46">
        <f>PPNE5!J481</f>
        <v>0</v>
      </c>
      <c r="O481" s="46">
        <f t="shared" si="253"/>
        <v>0</v>
      </c>
    </row>
    <row r="482" spans="1:15" ht="12.75" x14ac:dyDescent="0.2">
      <c r="A482" s="55">
        <v>2</v>
      </c>
      <c r="B482" s="56">
        <v>6</v>
      </c>
      <c r="C482" s="56">
        <v>8</v>
      </c>
      <c r="D482" s="56">
        <v>9</v>
      </c>
      <c r="E482" s="56"/>
      <c r="F482" s="66" t="s">
        <v>284</v>
      </c>
      <c r="G482" s="57">
        <f t="shared" ref="G482:M482" si="263">+G483</f>
        <v>0</v>
      </c>
      <c r="H482" s="57">
        <f t="shared" si="263"/>
        <v>0</v>
      </c>
      <c r="I482" s="57">
        <f t="shared" si="263"/>
        <v>0</v>
      </c>
      <c r="J482" s="57">
        <f t="shared" si="263"/>
        <v>0</v>
      </c>
      <c r="K482" s="57">
        <f t="shared" si="263"/>
        <v>0</v>
      </c>
      <c r="L482" s="57">
        <f t="shared" si="263"/>
        <v>0</v>
      </c>
      <c r="M482" s="57">
        <f t="shared" si="263"/>
        <v>0</v>
      </c>
      <c r="N482" s="57">
        <f>PPNE5!J482</f>
        <v>0</v>
      </c>
      <c r="O482" s="62">
        <f t="shared" si="253"/>
        <v>0</v>
      </c>
    </row>
    <row r="483" spans="1:15" ht="12.75" x14ac:dyDescent="0.2">
      <c r="A483" s="53">
        <v>2</v>
      </c>
      <c r="B483" s="48">
        <v>6</v>
      </c>
      <c r="C483" s="48">
        <v>8</v>
      </c>
      <c r="D483" s="48">
        <v>9</v>
      </c>
      <c r="E483" s="48" t="s">
        <v>300</v>
      </c>
      <c r="F483" s="51" t="s">
        <v>284</v>
      </c>
      <c r="G483" s="46">
        <f>PPNE5!J483*0.122874</f>
        <v>0</v>
      </c>
      <c r="H483" s="46">
        <f>PPNE5!J483*0.116266</f>
        <v>0</v>
      </c>
      <c r="I483" s="46">
        <f>PPNE5!J483*0.340061</f>
        <v>0</v>
      </c>
      <c r="J483" s="46">
        <f>PPNE5!J483*0.085616</f>
        <v>0</v>
      </c>
      <c r="K483" s="46">
        <f>PPNE5!J483*0.040932</f>
        <v>0</v>
      </c>
      <c r="L483" s="46"/>
      <c r="M483" s="46">
        <f>PPNE5!J483*0.294251</f>
        <v>0</v>
      </c>
      <c r="N483" s="46">
        <f>PPNE5!J483</f>
        <v>0</v>
      </c>
      <c r="O483" s="46">
        <f t="shared" si="253"/>
        <v>0</v>
      </c>
    </row>
    <row r="484" spans="1:15" ht="12.75" x14ac:dyDescent="0.2">
      <c r="A484" s="79">
        <v>2</v>
      </c>
      <c r="B484" s="80">
        <v>7</v>
      </c>
      <c r="C484" s="81"/>
      <c r="D484" s="81"/>
      <c r="E484" s="81"/>
      <c r="F484" s="82" t="s">
        <v>246</v>
      </c>
      <c r="G484" s="300">
        <f t="shared" ref="G484:M484" si="264">+G485+G496+G509</f>
        <v>0</v>
      </c>
      <c r="H484" s="300">
        <f t="shared" si="264"/>
        <v>0</v>
      </c>
      <c r="I484" s="300">
        <f t="shared" si="264"/>
        <v>0</v>
      </c>
      <c r="J484" s="300">
        <f t="shared" si="264"/>
        <v>0</v>
      </c>
      <c r="K484" s="300">
        <f t="shared" si="264"/>
        <v>0</v>
      </c>
      <c r="L484" s="300">
        <f t="shared" si="264"/>
        <v>0</v>
      </c>
      <c r="M484" s="300">
        <f t="shared" si="264"/>
        <v>0</v>
      </c>
      <c r="N484" s="300">
        <f>PPNE5!J484</f>
        <v>0</v>
      </c>
      <c r="O484" s="83">
        <f t="shared" si="253"/>
        <v>0</v>
      </c>
    </row>
    <row r="485" spans="1:15" ht="12.75" x14ac:dyDescent="0.2">
      <c r="A485" s="77">
        <v>2</v>
      </c>
      <c r="B485" s="75">
        <v>7</v>
      </c>
      <c r="C485" s="75">
        <v>1</v>
      </c>
      <c r="D485" s="75"/>
      <c r="E485" s="75"/>
      <c r="F485" s="78" t="s">
        <v>285</v>
      </c>
      <c r="G485" s="299">
        <f t="shared" ref="G485:M485" si="265">+G486+G488+G490+G492+G494</f>
        <v>0</v>
      </c>
      <c r="H485" s="299">
        <f t="shared" si="265"/>
        <v>0</v>
      </c>
      <c r="I485" s="299">
        <f t="shared" si="265"/>
        <v>0</v>
      </c>
      <c r="J485" s="299">
        <f t="shared" si="265"/>
        <v>0</v>
      </c>
      <c r="K485" s="299">
        <f t="shared" si="265"/>
        <v>0</v>
      </c>
      <c r="L485" s="299">
        <f t="shared" si="265"/>
        <v>0</v>
      </c>
      <c r="M485" s="299">
        <f t="shared" si="265"/>
        <v>0</v>
      </c>
      <c r="N485" s="299">
        <f>PPNE5!J485</f>
        <v>0</v>
      </c>
      <c r="O485" s="76">
        <f t="shared" si="253"/>
        <v>0</v>
      </c>
    </row>
    <row r="486" spans="1:15" ht="12.75" x14ac:dyDescent="0.2">
      <c r="A486" s="55">
        <v>2</v>
      </c>
      <c r="B486" s="56">
        <v>7</v>
      </c>
      <c r="C486" s="56">
        <v>1</v>
      </c>
      <c r="D486" s="56">
        <v>1</v>
      </c>
      <c r="E486" s="56"/>
      <c r="F486" s="52" t="s">
        <v>286</v>
      </c>
      <c r="G486" s="57">
        <f t="shared" ref="G486:M486" si="266">+G487</f>
        <v>0</v>
      </c>
      <c r="H486" s="57">
        <f t="shared" si="266"/>
        <v>0</v>
      </c>
      <c r="I486" s="57">
        <f t="shared" si="266"/>
        <v>0</v>
      </c>
      <c r="J486" s="57">
        <f t="shared" si="266"/>
        <v>0</v>
      </c>
      <c r="K486" s="57">
        <f t="shared" si="266"/>
        <v>0</v>
      </c>
      <c r="L486" s="57">
        <f t="shared" si="266"/>
        <v>0</v>
      </c>
      <c r="M486" s="57">
        <f t="shared" si="266"/>
        <v>0</v>
      </c>
      <c r="N486" s="46">
        <f>PPNE5!J486</f>
        <v>0</v>
      </c>
      <c r="O486" s="62">
        <f t="shared" si="253"/>
        <v>0</v>
      </c>
    </row>
    <row r="487" spans="1:15" ht="12.75" x14ac:dyDescent="0.2">
      <c r="A487" s="53">
        <v>2</v>
      </c>
      <c r="B487" s="48">
        <v>7</v>
      </c>
      <c r="C487" s="48">
        <v>1</v>
      </c>
      <c r="D487" s="48">
        <v>1</v>
      </c>
      <c r="E487" s="48" t="s">
        <v>300</v>
      </c>
      <c r="F487" s="51" t="s">
        <v>286</v>
      </c>
      <c r="G487" s="46">
        <f>PPNE5!J487*0.122874</f>
        <v>0</v>
      </c>
      <c r="H487" s="46">
        <f>PPNE5!J487*0.116266</f>
        <v>0</v>
      </c>
      <c r="I487" s="46">
        <f>PPNE5!J487*0.340061</f>
        <v>0</v>
      </c>
      <c r="J487" s="46">
        <f>PPNE5!J487*0.085616</f>
        <v>0</v>
      </c>
      <c r="K487" s="46">
        <f>PPNE5!J487*0.040932</f>
        <v>0</v>
      </c>
      <c r="L487" s="46"/>
      <c r="M487" s="46">
        <f>PPNE5!J487*0.294251</f>
        <v>0</v>
      </c>
      <c r="N487" s="46">
        <f>PPNE5!J487</f>
        <v>0</v>
      </c>
      <c r="O487" s="46">
        <f t="shared" si="253"/>
        <v>0</v>
      </c>
    </row>
    <row r="488" spans="1:15" ht="12.75" x14ac:dyDescent="0.2">
      <c r="A488" s="55">
        <v>2</v>
      </c>
      <c r="B488" s="56">
        <v>7</v>
      </c>
      <c r="C488" s="56">
        <v>1</v>
      </c>
      <c r="D488" s="56">
        <v>2</v>
      </c>
      <c r="E488" s="56"/>
      <c r="F488" s="52" t="s">
        <v>287</v>
      </c>
      <c r="G488" s="57">
        <f t="shared" ref="G488:M488" si="267">+G489</f>
        <v>0</v>
      </c>
      <c r="H488" s="57">
        <f t="shared" si="267"/>
        <v>0</v>
      </c>
      <c r="I488" s="57">
        <f t="shared" si="267"/>
        <v>0</v>
      </c>
      <c r="J488" s="57">
        <f t="shared" si="267"/>
        <v>0</v>
      </c>
      <c r="K488" s="57">
        <f t="shared" si="267"/>
        <v>0</v>
      </c>
      <c r="L488" s="57">
        <f t="shared" si="267"/>
        <v>0</v>
      </c>
      <c r="M488" s="57">
        <f t="shared" si="267"/>
        <v>0</v>
      </c>
      <c r="N488" s="46">
        <f>PPNE5!J488</f>
        <v>0</v>
      </c>
      <c r="O488" s="62">
        <f t="shared" si="253"/>
        <v>0</v>
      </c>
    </row>
    <row r="489" spans="1:15" ht="12.75" x14ac:dyDescent="0.2">
      <c r="A489" s="53">
        <v>2</v>
      </c>
      <c r="B489" s="48">
        <v>7</v>
      </c>
      <c r="C489" s="48">
        <v>1</v>
      </c>
      <c r="D489" s="48">
        <v>2</v>
      </c>
      <c r="E489" s="48" t="s">
        <v>300</v>
      </c>
      <c r="F489" s="51" t="s">
        <v>287</v>
      </c>
      <c r="G489" s="46">
        <f>PPNE5!J489*0.122874</f>
        <v>0</v>
      </c>
      <c r="H489" s="46">
        <f>PPNE5!J489*0.116266</f>
        <v>0</v>
      </c>
      <c r="I489" s="46">
        <f>PPNE5!J489*0.340061</f>
        <v>0</v>
      </c>
      <c r="J489" s="46">
        <f>PPNE5!J489*0.085616</f>
        <v>0</v>
      </c>
      <c r="K489" s="46">
        <f>PPNE5!J489*0.040932</f>
        <v>0</v>
      </c>
      <c r="L489" s="46"/>
      <c r="M489" s="46">
        <f>PPNE5!J489*0.294251</f>
        <v>0</v>
      </c>
      <c r="N489" s="46">
        <f>PPNE5!J489</f>
        <v>0</v>
      </c>
      <c r="O489" s="46">
        <f t="shared" si="253"/>
        <v>0</v>
      </c>
    </row>
    <row r="490" spans="1:15" ht="12.75" x14ac:dyDescent="0.2">
      <c r="A490" s="55">
        <v>2</v>
      </c>
      <c r="B490" s="56">
        <v>7</v>
      </c>
      <c r="C490" s="56">
        <v>1</v>
      </c>
      <c r="D490" s="56">
        <v>3</v>
      </c>
      <c r="E490" s="56"/>
      <c r="F490" s="52" t="s">
        <v>288</v>
      </c>
      <c r="G490" s="57">
        <f t="shared" ref="G490:M490" si="268">+G491</f>
        <v>0</v>
      </c>
      <c r="H490" s="57">
        <f t="shared" si="268"/>
        <v>0</v>
      </c>
      <c r="I490" s="57">
        <f t="shared" si="268"/>
        <v>0</v>
      </c>
      <c r="J490" s="57">
        <f t="shared" si="268"/>
        <v>0</v>
      </c>
      <c r="K490" s="57">
        <f t="shared" si="268"/>
        <v>0</v>
      </c>
      <c r="L490" s="57">
        <f t="shared" si="268"/>
        <v>0</v>
      </c>
      <c r="M490" s="57">
        <f t="shared" si="268"/>
        <v>0</v>
      </c>
      <c r="N490" s="46">
        <f>PPNE5!J490</f>
        <v>0</v>
      </c>
      <c r="O490" s="62">
        <f t="shared" si="253"/>
        <v>0</v>
      </c>
    </row>
    <row r="491" spans="1:15" ht="12.75" x14ac:dyDescent="0.2">
      <c r="A491" s="53">
        <v>2</v>
      </c>
      <c r="B491" s="48">
        <v>7</v>
      </c>
      <c r="C491" s="48">
        <v>1</v>
      </c>
      <c r="D491" s="48">
        <v>3</v>
      </c>
      <c r="E491" s="48" t="s">
        <v>300</v>
      </c>
      <c r="F491" s="51" t="s">
        <v>288</v>
      </c>
      <c r="G491" s="46">
        <f>PPNE5!J491*0.122874</f>
        <v>0</v>
      </c>
      <c r="H491" s="46">
        <f>PPNE5!J491*0.116266</f>
        <v>0</v>
      </c>
      <c r="I491" s="46">
        <f>PPNE5!J491*0.340061</f>
        <v>0</v>
      </c>
      <c r="J491" s="46">
        <f>PPNE5!J491*0.085616</f>
        <v>0</v>
      </c>
      <c r="K491" s="46">
        <f>PPNE5!J491*0.040932</f>
        <v>0</v>
      </c>
      <c r="L491" s="46"/>
      <c r="M491" s="46">
        <f>PPNE5!J491*0.294251</f>
        <v>0</v>
      </c>
      <c r="N491" s="46">
        <f>PPNE5!J491</f>
        <v>0</v>
      </c>
      <c r="O491" s="46">
        <f t="shared" si="253"/>
        <v>0</v>
      </c>
    </row>
    <row r="492" spans="1:15" ht="12.75" x14ac:dyDescent="0.2">
      <c r="A492" s="55">
        <v>2</v>
      </c>
      <c r="B492" s="56">
        <v>7</v>
      </c>
      <c r="C492" s="56">
        <v>1</v>
      </c>
      <c r="D492" s="56">
        <v>4</v>
      </c>
      <c r="E492" s="56"/>
      <c r="F492" s="52" t="s">
        <v>289</v>
      </c>
      <c r="G492" s="57">
        <f t="shared" ref="G492:M492" si="269">+G493</f>
        <v>0</v>
      </c>
      <c r="H492" s="57">
        <f t="shared" si="269"/>
        <v>0</v>
      </c>
      <c r="I492" s="57">
        <f t="shared" si="269"/>
        <v>0</v>
      </c>
      <c r="J492" s="57">
        <f t="shared" si="269"/>
        <v>0</v>
      </c>
      <c r="K492" s="57">
        <f t="shared" si="269"/>
        <v>0</v>
      </c>
      <c r="L492" s="57">
        <f t="shared" si="269"/>
        <v>0</v>
      </c>
      <c r="M492" s="57">
        <f t="shared" si="269"/>
        <v>0</v>
      </c>
      <c r="N492" s="46">
        <f>PPNE5!J492</f>
        <v>0</v>
      </c>
      <c r="O492" s="62">
        <f t="shared" si="253"/>
        <v>0</v>
      </c>
    </row>
    <row r="493" spans="1:15" ht="12.75" x14ac:dyDescent="0.2">
      <c r="A493" s="53">
        <v>2</v>
      </c>
      <c r="B493" s="48">
        <v>7</v>
      </c>
      <c r="C493" s="48">
        <v>1</v>
      </c>
      <c r="D493" s="48">
        <v>4</v>
      </c>
      <c r="E493" s="48" t="s">
        <v>300</v>
      </c>
      <c r="F493" s="51" t="s">
        <v>289</v>
      </c>
      <c r="G493" s="46">
        <f>PPNE5!J493*0.122874</f>
        <v>0</v>
      </c>
      <c r="H493" s="46">
        <f>PPNE5!J493*0.116266</f>
        <v>0</v>
      </c>
      <c r="I493" s="46">
        <f>PPNE5!J493*0.340061</f>
        <v>0</v>
      </c>
      <c r="J493" s="46">
        <f>PPNE5!J493*0.085616</f>
        <v>0</v>
      </c>
      <c r="K493" s="46">
        <f>PPNE5!J493*0.040932</f>
        <v>0</v>
      </c>
      <c r="L493" s="46"/>
      <c r="M493" s="46">
        <f>PPNE5!J493*0.294251</f>
        <v>0</v>
      </c>
      <c r="N493" s="46">
        <f>PPNE5!J493</f>
        <v>0</v>
      </c>
      <c r="O493" s="46">
        <f t="shared" si="253"/>
        <v>0</v>
      </c>
    </row>
    <row r="494" spans="1:15" ht="12.75" x14ac:dyDescent="0.2">
      <c r="A494" s="58">
        <v>2</v>
      </c>
      <c r="B494" s="56">
        <v>7</v>
      </c>
      <c r="C494" s="56">
        <v>1</v>
      </c>
      <c r="D494" s="56">
        <v>5</v>
      </c>
      <c r="E494" s="56"/>
      <c r="F494" s="66" t="s">
        <v>444</v>
      </c>
      <c r="G494" s="57">
        <f t="shared" ref="G494:M494" si="270">+G495</f>
        <v>0</v>
      </c>
      <c r="H494" s="57">
        <f t="shared" si="270"/>
        <v>0</v>
      </c>
      <c r="I494" s="57">
        <f t="shared" si="270"/>
        <v>0</v>
      </c>
      <c r="J494" s="57">
        <f t="shared" si="270"/>
        <v>0</v>
      </c>
      <c r="K494" s="57">
        <f t="shared" si="270"/>
        <v>0</v>
      </c>
      <c r="L494" s="57">
        <f t="shared" si="270"/>
        <v>0</v>
      </c>
      <c r="M494" s="57">
        <f t="shared" si="270"/>
        <v>0</v>
      </c>
      <c r="N494" s="46">
        <f>PPNE5!J494</f>
        <v>0</v>
      </c>
      <c r="O494" s="62">
        <f t="shared" si="253"/>
        <v>0</v>
      </c>
    </row>
    <row r="495" spans="1:15" ht="12.75" x14ac:dyDescent="0.2">
      <c r="A495" s="53">
        <v>2</v>
      </c>
      <c r="B495" s="48">
        <v>7</v>
      </c>
      <c r="C495" s="48">
        <v>1</v>
      </c>
      <c r="D495" s="48">
        <v>5</v>
      </c>
      <c r="E495" s="48" t="s">
        <v>300</v>
      </c>
      <c r="F495" s="51" t="s">
        <v>444</v>
      </c>
      <c r="G495" s="46">
        <f>PPNE5!J495*0.122874</f>
        <v>0</v>
      </c>
      <c r="H495" s="46">
        <f>PPNE5!J495*0.116266</f>
        <v>0</v>
      </c>
      <c r="I495" s="46">
        <f>PPNE5!J495*0.340061</f>
        <v>0</v>
      </c>
      <c r="J495" s="46">
        <f>PPNE5!J495*0.085616</f>
        <v>0</v>
      </c>
      <c r="K495" s="46">
        <f>PPNE5!J495*0.040932</f>
        <v>0</v>
      </c>
      <c r="L495" s="46"/>
      <c r="M495" s="46">
        <f>PPNE5!J495*0.294251</f>
        <v>0</v>
      </c>
      <c r="N495" s="46">
        <f>PPNE5!J495</f>
        <v>0</v>
      </c>
      <c r="O495" s="46">
        <f t="shared" si="253"/>
        <v>0</v>
      </c>
    </row>
    <row r="496" spans="1:15" ht="12.75" x14ac:dyDescent="0.2">
      <c r="A496" s="77">
        <v>2</v>
      </c>
      <c r="B496" s="75">
        <v>7</v>
      </c>
      <c r="C496" s="75">
        <v>2</v>
      </c>
      <c r="D496" s="75"/>
      <c r="E496" s="75"/>
      <c r="F496" s="78" t="s">
        <v>290</v>
      </c>
      <c r="G496" s="299">
        <f t="shared" ref="G496:M496" si="271">+G497+G499+G501+G503+G505+G507</f>
        <v>0</v>
      </c>
      <c r="H496" s="299">
        <f t="shared" si="271"/>
        <v>0</v>
      </c>
      <c r="I496" s="299">
        <f t="shared" si="271"/>
        <v>0</v>
      </c>
      <c r="J496" s="299">
        <f t="shared" si="271"/>
        <v>0</v>
      </c>
      <c r="K496" s="299">
        <f t="shared" si="271"/>
        <v>0</v>
      </c>
      <c r="L496" s="299">
        <f t="shared" si="271"/>
        <v>0</v>
      </c>
      <c r="M496" s="299">
        <f t="shared" si="271"/>
        <v>0</v>
      </c>
      <c r="N496" s="299">
        <f>PPNE5!J496</f>
        <v>0</v>
      </c>
      <c r="O496" s="76">
        <f t="shared" si="253"/>
        <v>0</v>
      </c>
    </row>
    <row r="497" spans="1:15" ht="12.75" x14ac:dyDescent="0.2">
      <c r="A497" s="55">
        <v>2</v>
      </c>
      <c r="B497" s="56">
        <v>7</v>
      </c>
      <c r="C497" s="56">
        <v>2</v>
      </c>
      <c r="D497" s="56">
        <v>1</v>
      </c>
      <c r="E497" s="56"/>
      <c r="F497" s="52" t="s">
        <v>291</v>
      </c>
      <c r="G497" s="57">
        <f t="shared" ref="G497:M497" si="272">+G498</f>
        <v>0</v>
      </c>
      <c r="H497" s="57">
        <f t="shared" si="272"/>
        <v>0</v>
      </c>
      <c r="I497" s="57">
        <f t="shared" si="272"/>
        <v>0</v>
      </c>
      <c r="J497" s="57">
        <f t="shared" si="272"/>
        <v>0</v>
      </c>
      <c r="K497" s="57">
        <f t="shared" si="272"/>
        <v>0</v>
      </c>
      <c r="L497" s="57">
        <f t="shared" si="272"/>
        <v>0</v>
      </c>
      <c r="M497" s="57">
        <f t="shared" si="272"/>
        <v>0</v>
      </c>
      <c r="N497" s="46">
        <f>PPNE5!J497</f>
        <v>0</v>
      </c>
      <c r="O497" s="62">
        <f t="shared" si="253"/>
        <v>0</v>
      </c>
    </row>
    <row r="498" spans="1:15" ht="12.75" x14ac:dyDescent="0.2">
      <c r="A498" s="53">
        <v>2</v>
      </c>
      <c r="B498" s="48">
        <v>7</v>
      </c>
      <c r="C498" s="48">
        <v>2</v>
      </c>
      <c r="D498" s="48">
        <v>1</v>
      </c>
      <c r="E498" s="48" t="s">
        <v>300</v>
      </c>
      <c r="F498" s="51" t="s">
        <v>291</v>
      </c>
      <c r="G498" s="46">
        <f>PPNE5!J498*0.122874</f>
        <v>0</v>
      </c>
      <c r="H498" s="46">
        <f>PPNE5!J498*0.116266</f>
        <v>0</v>
      </c>
      <c r="I498" s="46">
        <f>PPNE5!J498*0.340061</f>
        <v>0</v>
      </c>
      <c r="J498" s="46">
        <f>PPNE5!J498*0.085616</f>
        <v>0</v>
      </c>
      <c r="K498" s="46">
        <f>PPNE5!J498*0.040932</f>
        <v>0</v>
      </c>
      <c r="L498" s="46"/>
      <c r="M498" s="46">
        <f>PPNE5!J498*0.294251</f>
        <v>0</v>
      </c>
      <c r="N498" s="46">
        <f>PPNE5!J498</f>
        <v>0</v>
      </c>
      <c r="O498" s="46">
        <f t="shared" si="253"/>
        <v>0</v>
      </c>
    </row>
    <row r="499" spans="1:15" ht="12.75" x14ac:dyDescent="0.2">
      <c r="A499" s="55">
        <v>2</v>
      </c>
      <c r="B499" s="56">
        <v>7</v>
      </c>
      <c r="C499" s="56">
        <v>2</v>
      </c>
      <c r="D499" s="56">
        <v>2</v>
      </c>
      <c r="E499" s="56"/>
      <c r="F499" s="52" t="s">
        <v>292</v>
      </c>
      <c r="G499" s="57">
        <f t="shared" ref="G499:M499" si="273">+G500</f>
        <v>0</v>
      </c>
      <c r="H499" s="57">
        <f t="shared" si="273"/>
        <v>0</v>
      </c>
      <c r="I499" s="57">
        <f t="shared" si="273"/>
        <v>0</v>
      </c>
      <c r="J499" s="57">
        <f t="shared" si="273"/>
        <v>0</v>
      </c>
      <c r="K499" s="57">
        <f t="shared" si="273"/>
        <v>0</v>
      </c>
      <c r="L499" s="57">
        <f t="shared" si="273"/>
        <v>0</v>
      </c>
      <c r="M499" s="57">
        <f t="shared" si="273"/>
        <v>0</v>
      </c>
      <c r="N499" s="46">
        <f>PPNE5!J499</f>
        <v>0</v>
      </c>
      <c r="O499" s="62">
        <f t="shared" si="253"/>
        <v>0</v>
      </c>
    </row>
    <row r="500" spans="1:15" ht="12.75" x14ac:dyDescent="0.2">
      <c r="A500" s="53">
        <v>2</v>
      </c>
      <c r="B500" s="48">
        <v>7</v>
      </c>
      <c r="C500" s="48">
        <v>2</v>
      </c>
      <c r="D500" s="48">
        <v>2</v>
      </c>
      <c r="E500" s="48" t="s">
        <v>300</v>
      </c>
      <c r="F500" s="51" t="s">
        <v>292</v>
      </c>
      <c r="G500" s="46">
        <f>PPNE5!J500*0.122874</f>
        <v>0</v>
      </c>
      <c r="H500" s="46">
        <f>PPNE5!J500*0.116266</f>
        <v>0</v>
      </c>
      <c r="I500" s="46">
        <f>PPNE5!J500*0.340061</f>
        <v>0</v>
      </c>
      <c r="J500" s="46">
        <f>PPNE5!J500*0.085616</f>
        <v>0</v>
      </c>
      <c r="K500" s="46">
        <f>PPNE5!J500*0.040932</f>
        <v>0</v>
      </c>
      <c r="L500" s="46"/>
      <c r="M500" s="46">
        <f>PPNE5!J500*0.294251</f>
        <v>0</v>
      </c>
      <c r="N500" s="46">
        <f>PPNE5!J500</f>
        <v>0</v>
      </c>
      <c r="O500" s="46">
        <f t="shared" si="253"/>
        <v>0</v>
      </c>
    </row>
    <row r="501" spans="1:15" ht="12.75" x14ac:dyDescent="0.2">
      <c r="A501" s="55">
        <v>2</v>
      </c>
      <c r="B501" s="56">
        <v>7</v>
      </c>
      <c r="C501" s="56">
        <v>2</v>
      </c>
      <c r="D501" s="56">
        <v>3</v>
      </c>
      <c r="E501" s="56"/>
      <c r="F501" s="52" t="s">
        <v>293</v>
      </c>
      <c r="G501" s="57">
        <f t="shared" ref="G501:M501" si="274">+G502</f>
        <v>0</v>
      </c>
      <c r="H501" s="57">
        <f t="shared" si="274"/>
        <v>0</v>
      </c>
      <c r="I501" s="57">
        <f t="shared" si="274"/>
        <v>0</v>
      </c>
      <c r="J501" s="57">
        <f t="shared" si="274"/>
        <v>0</v>
      </c>
      <c r="K501" s="57">
        <f t="shared" si="274"/>
        <v>0</v>
      </c>
      <c r="L501" s="57">
        <f t="shared" si="274"/>
        <v>0</v>
      </c>
      <c r="M501" s="57">
        <f t="shared" si="274"/>
        <v>0</v>
      </c>
      <c r="N501" s="46">
        <f>PPNE5!J501</f>
        <v>0</v>
      </c>
      <c r="O501" s="62">
        <f t="shared" si="253"/>
        <v>0</v>
      </c>
    </row>
    <row r="502" spans="1:15" ht="12.75" x14ac:dyDescent="0.2">
      <c r="A502" s="53">
        <v>2</v>
      </c>
      <c r="B502" s="48">
        <v>7</v>
      </c>
      <c r="C502" s="48">
        <v>2</v>
      </c>
      <c r="D502" s="48">
        <v>3</v>
      </c>
      <c r="E502" s="48" t="s">
        <v>300</v>
      </c>
      <c r="F502" s="51" t="s">
        <v>293</v>
      </c>
      <c r="G502" s="46">
        <f>PPNE5!J502*0.122874</f>
        <v>0</v>
      </c>
      <c r="H502" s="46">
        <f>PPNE5!J502*0.116266</f>
        <v>0</v>
      </c>
      <c r="I502" s="46">
        <f>PPNE5!J502*0.340061</f>
        <v>0</v>
      </c>
      <c r="J502" s="46">
        <f>PPNE5!J502*0.085616</f>
        <v>0</v>
      </c>
      <c r="K502" s="46">
        <f>PPNE5!J502*0.040932</f>
        <v>0</v>
      </c>
      <c r="L502" s="46"/>
      <c r="M502" s="46">
        <f>PPNE5!J502*0.294251</f>
        <v>0</v>
      </c>
      <c r="N502" s="46">
        <f>PPNE5!J502</f>
        <v>0</v>
      </c>
      <c r="O502" s="46">
        <f t="shared" si="253"/>
        <v>0</v>
      </c>
    </row>
    <row r="503" spans="1:15" ht="12.75" x14ac:dyDescent="0.2">
      <c r="A503" s="55">
        <v>2</v>
      </c>
      <c r="B503" s="56">
        <v>7</v>
      </c>
      <c r="C503" s="56">
        <v>2</v>
      </c>
      <c r="D503" s="56">
        <v>4</v>
      </c>
      <c r="E503" s="56"/>
      <c r="F503" s="52" t="s">
        <v>294</v>
      </c>
      <c r="G503" s="57">
        <f t="shared" ref="G503:M503" si="275">+G504</f>
        <v>0</v>
      </c>
      <c r="H503" s="57">
        <f t="shared" si="275"/>
        <v>0</v>
      </c>
      <c r="I503" s="57">
        <f t="shared" si="275"/>
        <v>0</v>
      </c>
      <c r="J503" s="57">
        <f t="shared" si="275"/>
        <v>0</v>
      </c>
      <c r="K503" s="57">
        <f t="shared" si="275"/>
        <v>0</v>
      </c>
      <c r="L503" s="57">
        <f t="shared" si="275"/>
        <v>0</v>
      </c>
      <c r="M503" s="57">
        <f t="shared" si="275"/>
        <v>0</v>
      </c>
      <c r="N503" s="46">
        <f>PPNE5!J503</f>
        <v>0</v>
      </c>
      <c r="O503" s="62">
        <f t="shared" si="253"/>
        <v>0</v>
      </c>
    </row>
    <row r="504" spans="1:15" ht="12.75" x14ac:dyDescent="0.2">
      <c r="A504" s="53">
        <v>2</v>
      </c>
      <c r="B504" s="48">
        <v>7</v>
      </c>
      <c r="C504" s="48">
        <v>2</v>
      </c>
      <c r="D504" s="48">
        <v>4</v>
      </c>
      <c r="E504" s="48" t="s">
        <v>300</v>
      </c>
      <c r="F504" s="51" t="s">
        <v>294</v>
      </c>
      <c r="G504" s="46">
        <f>PPNE5!J504*0.122874</f>
        <v>0</v>
      </c>
      <c r="H504" s="46">
        <f>PPNE5!J504*0.116266</f>
        <v>0</v>
      </c>
      <c r="I504" s="46">
        <f>PPNE5!J504*0.340061</f>
        <v>0</v>
      </c>
      <c r="J504" s="46">
        <f>PPNE5!J504*0.085616</f>
        <v>0</v>
      </c>
      <c r="K504" s="46">
        <f>PPNE5!J504*0.040932</f>
        <v>0</v>
      </c>
      <c r="L504" s="46"/>
      <c r="M504" s="46">
        <f>PPNE5!J504*0.294251</f>
        <v>0</v>
      </c>
      <c r="N504" s="46">
        <f>PPNE5!J504</f>
        <v>0</v>
      </c>
      <c r="O504" s="46">
        <f t="shared" si="253"/>
        <v>0</v>
      </c>
    </row>
    <row r="505" spans="1:15" ht="12.75" x14ac:dyDescent="0.2">
      <c r="A505" s="55">
        <v>2</v>
      </c>
      <c r="B505" s="56">
        <v>7</v>
      </c>
      <c r="C505" s="56">
        <v>2</v>
      </c>
      <c r="D505" s="56">
        <v>7</v>
      </c>
      <c r="E505" s="56"/>
      <c r="F505" s="52" t="s">
        <v>295</v>
      </c>
      <c r="G505" s="57">
        <f t="shared" ref="G505:M505" si="276">+G506</f>
        <v>0</v>
      </c>
      <c r="H505" s="57">
        <f t="shared" si="276"/>
        <v>0</v>
      </c>
      <c r="I505" s="57">
        <f t="shared" si="276"/>
        <v>0</v>
      </c>
      <c r="J505" s="57">
        <f t="shared" si="276"/>
        <v>0</v>
      </c>
      <c r="K505" s="57">
        <f t="shared" si="276"/>
        <v>0</v>
      </c>
      <c r="L505" s="57">
        <f t="shared" si="276"/>
        <v>0</v>
      </c>
      <c r="M505" s="57">
        <f t="shared" si="276"/>
        <v>0</v>
      </c>
      <c r="N505" s="46">
        <f>PPNE5!J505</f>
        <v>0</v>
      </c>
      <c r="O505" s="62">
        <f t="shared" si="253"/>
        <v>0</v>
      </c>
    </row>
    <row r="506" spans="1:15" ht="12.75" x14ac:dyDescent="0.2">
      <c r="A506" s="53">
        <v>2</v>
      </c>
      <c r="B506" s="48">
        <v>7</v>
      </c>
      <c r="C506" s="48">
        <v>2</v>
      </c>
      <c r="D506" s="48">
        <v>7</v>
      </c>
      <c r="E506" s="48" t="s">
        <v>300</v>
      </c>
      <c r="F506" s="51" t="s">
        <v>295</v>
      </c>
      <c r="G506" s="46">
        <f>PPNE5!J506*0.122874</f>
        <v>0</v>
      </c>
      <c r="H506" s="46">
        <f>PPNE5!J506*0.116266</f>
        <v>0</v>
      </c>
      <c r="I506" s="46">
        <f>PPNE5!J506*0.340061</f>
        <v>0</v>
      </c>
      <c r="J506" s="46">
        <f>PPNE5!J506*0.085616</f>
        <v>0</v>
      </c>
      <c r="K506" s="46">
        <f>PPNE5!J506*0.040932</f>
        <v>0</v>
      </c>
      <c r="L506" s="46"/>
      <c r="M506" s="46">
        <f>PPNE5!J506*0.294251</f>
        <v>0</v>
      </c>
      <c r="N506" s="46">
        <f>PPNE5!J506</f>
        <v>0</v>
      </c>
      <c r="O506" s="46">
        <f t="shared" si="253"/>
        <v>0</v>
      </c>
    </row>
    <row r="507" spans="1:15" ht="12.75" x14ac:dyDescent="0.2">
      <c r="A507" s="55">
        <v>2</v>
      </c>
      <c r="B507" s="56">
        <v>7</v>
      </c>
      <c r="C507" s="56">
        <v>2</v>
      </c>
      <c r="D507" s="56">
        <v>8</v>
      </c>
      <c r="E507" s="56"/>
      <c r="F507" s="52" t="s">
        <v>296</v>
      </c>
      <c r="G507" s="57">
        <f t="shared" ref="G507:M507" si="277">+G508</f>
        <v>0</v>
      </c>
      <c r="H507" s="57">
        <f t="shared" si="277"/>
        <v>0</v>
      </c>
      <c r="I507" s="57">
        <f t="shared" si="277"/>
        <v>0</v>
      </c>
      <c r="J507" s="57">
        <f t="shared" si="277"/>
        <v>0</v>
      </c>
      <c r="K507" s="57">
        <f t="shared" si="277"/>
        <v>0</v>
      </c>
      <c r="L507" s="57">
        <f t="shared" si="277"/>
        <v>0</v>
      </c>
      <c r="M507" s="57">
        <f t="shared" si="277"/>
        <v>0</v>
      </c>
      <c r="N507" s="46">
        <f>PPNE5!J507</f>
        <v>0</v>
      </c>
      <c r="O507" s="62">
        <f t="shared" si="253"/>
        <v>0</v>
      </c>
    </row>
    <row r="508" spans="1:15" ht="12.75" x14ac:dyDescent="0.2">
      <c r="A508" s="53">
        <v>2</v>
      </c>
      <c r="B508" s="48">
        <v>7</v>
      </c>
      <c r="C508" s="48">
        <v>2</v>
      </c>
      <c r="D508" s="48">
        <v>8</v>
      </c>
      <c r="E508" s="48" t="s">
        <v>300</v>
      </c>
      <c r="F508" s="51" t="s">
        <v>296</v>
      </c>
      <c r="G508" s="46">
        <f>PPNE5!J508*0.122874</f>
        <v>0</v>
      </c>
      <c r="H508" s="46">
        <f>PPNE5!J508*0.116266</f>
        <v>0</v>
      </c>
      <c r="I508" s="46">
        <f>PPNE5!J508*0.340061</f>
        <v>0</v>
      </c>
      <c r="J508" s="46">
        <f>PPNE5!J508*0.085616</f>
        <v>0</v>
      </c>
      <c r="K508" s="46">
        <f>PPNE5!J508*0.040932</f>
        <v>0</v>
      </c>
      <c r="L508" s="46"/>
      <c r="M508" s="46">
        <f>PPNE5!J508*0.294251</f>
        <v>0</v>
      </c>
      <c r="N508" s="46">
        <f>PPNE5!J508</f>
        <v>0</v>
      </c>
      <c r="O508" s="46">
        <f t="shared" si="253"/>
        <v>0</v>
      </c>
    </row>
    <row r="509" spans="1:15" ht="12.75" x14ac:dyDescent="0.2">
      <c r="A509" s="77">
        <v>2</v>
      </c>
      <c r="B509" s="75">
        <v>7</v>
      </c>
      <c r="C509" s="75">
        <v>3</v>
      </c>
      <c r="D509" s="75"/>
      <c r="E509" s="75"/>
      <c r="F509" s="78" t="s">
        <v>297</v>
      </c>
      <c r="G509" s="299">
        <f t="shared" ref="G509:M509" si="278">+G510+G512</f>
        <v>0</v>
      </c>
      <c r="H509" s="299">
        <f t="shared" si="278"/>
        <v>0</v>
      </c>
      <c r="I509" s="299">
        <f t="shared" si="278"/>
        <v>0</v>
      </c>
      <c r="J509" s="299">
        <f t="shared" si="278"/>
        <v>0</v>
      </c>
      <c r="K509" s="299">
        <f t="shared" si="278"/>
        <v>0</v>
      </c>
      <c r="L509" s="299">
        <f t="shared" si="278"/>
        <v>0</v>
      </c>
      <c r="M509" s="299">
        <f t="shared" si="278"/>
        <v>0</v>
      </c>
      <c r="N509" s="299">
        <f>PPNE5!J509</f>
        <v>0</v>
      </c>
      <c r="O509" s="76">
        <f t="shared" si="253"/>
        <v>0</v>
      </c>
    </row>
    <row r="510" spans="1:15" ht="12.75" x14ac:dyDescent="0.2">
      <c r="A510" s="55">
        <v>2</v>
      </c>
      <c r="B510" s="56">
        <v>7</v>
      </c>
      <c r="C510" s="56">
        <v>3</v>
      </c>
      <c r="D510" s="56">
        <v>1</v>
      </c>
      <c r="E510" s="56"/>
      <c r="F510" s="52" t="s">
        <v>298</v>
      </c>
      <c r="G510" s="57">
        <f t="shared" ref="G510:M510" si="279">+G511</f>
        <v>0</v>
      </c>
      <c r="H510" s="57">
        <f t="shared" si="279"/>
        <v>0</v>
      </c>
      <c r="I510" s="57">
        <f t="shared" si="279"/>
        <v>0</v>
      </c>
      <c r="J510" s="57">
        <f t="shared" si="279"/>
        <v>0</v>
      </c>
      <c r="K510" s="57">
        <f t="shared" si="279"/>
        <v>0</v>
      </c>
      <c r="L510" s="57">
        <f t="shared" si="279"/>
        <v>0</v>
      </c>
      <c r="M510" s="57">
        <f t="shared" si="279"/>
        <v>0</v>
      </c>
      <c r="N510" s="57">
        <f>PPNE5!J510</f>
        <v>0</v>
      </c>
      <c r="O510" s="62">
        <f t="shared" si="253"/>
        <v>0</v>
      </c>
    </row>
    <row r="511" spans="1:15" ht="12.75" x14ac:dyDescent="0.2">
      <c r="A511" s="53">
        <v>2</v>
      </c>
      <c r="B511" s="48">
        <v>7</v>
      </c>
      <c r="C511" s="48">
        <v>3</v>
      </c>
      <c r="D511" s="48">
        <v>1</v>
      </c>
      <c r="E511" s="48" t="s">
        <v>300</v>
      </c>
      <c r="F511" s="51" t="s">
        <v>298</v>
      </c>
      <c r="G511" s="46">
        <f>PPNE5!J511*0.122874</f>
        <v>0</v>
      </c>
      <c r="H511" s="46">
        <f>PPNE5!J511*0.116266</f>
        <v>0</v>
      </c>
      <c r="I511" s="46">
        <f>PPNE5!J511*0.340061</f>
        <v>0</v>
      </c>
      <c r="J511" s="46">
        <f>PPNE5!J511*0.085616</f>
        <v>0</v>
      </c>
      <c r="K511" s="46">
        <f>PPNE5!J511*0.040932</f>
        <v>0</v>
      </c>
      <c r="L511" s="46"/>
      <c r="M511" s="46">
        <f>PPNE5!J511*0.294251</f>
        <v>0</v>
      </c>
      <c r="N511" s="46">
        <f>PPNE5!J511</f>
        <v>0</v>
      </c>
      <c r="O511" s="46">
        <f t="shared" si="253"/>
        <v>0</v>
      </c>
    </row>
    <row r="512" spans="1:15" ht="12.75" x14ac:dyDescent="0.2">
      <c r="A512" s="55">
        <v>2</v>
      </c>
      <c r="B512" s="56">
        <v>7</v>
      </c>
      <c r="C512" s="56">
        <v>3</v>
      </c>
      <c r="D512" s="56">
        <v>2</v>
      </c>
      <c r="E512" s="56"/>
      <c r="F512" s="52" t="s">
        <v>299</v>
      </c>
      <c r="G512" s="57">
        <f t="shared" ref="G512:M512" si="280">+G513</f>
        <v>0</v>
      </c>
      <c r="H512" s="57">
        <f t="shared" si="280"/>
        <v>0</v>
      </c>
      <c r="I512" s="57">
        <f t="shared" si="280"/>
        <v>0</v>
      </c>
      <c r="J512" s="57">
        <f t="shared" si="280"/>
        <v>0</v>
      </c>
      <c r="K512" s="57">
        <f t="shared" si="280"/>
        <v>0</v>
      </c>
      <c r="L512" s="57">
        <f t="shared" si="280"/>
        <v>0</v>
      </c>
      <c r="M512" s="57">
        <f t="shared" si="280"/>
        <v>0</v>
      </c>
      <c r="N512" s="57">
        <f>PPNE5!J512</f>
        <v>0</v>
      </c>
      <c r="O512" s="62">
        <f t="shared" si="253"/>
        <v>0</v>
      </c>
    </row>
    <row r="513" spans="1:15" ht="12.75" x14ac:dyDescent="0.2">
      <c r="A513" s="101">
        <v>2</v>
      </c>
      <c r="B513" s="102">
        <v>7</v>
      </c>
      <c r="C513" s="102">
        <v>3</v>
      </c>
      <c r="D513" s="102">
        <v>2</v>
      </c>
      <c r="E513" s="102" t="s">
        <v>300</v>
      </c>
      <c r="F513" s="103" t="s">
        <v>299</v>
      </c>
      <c r="G513" s="46">
        <f>PPNE5!J513*0.122874</f>
        <v>0</v>
      </c>
      <c r="H513" s="46">
        <f>PPNE5!J513*0.116266</f>
        <v>0</v>
      </c>
      <c r="I513" s="46">
        <f>PPNE5!J513*0.340061</f>
        <v>0</v>
      </c>
      <c r="J513" s="46">
        <f>PPNE5!J513*0.085616</f>
        <v>0</v>
      </c>
      <c r="K513" s="46">
        <f>PPNE5!J513*0.040932</f>
        <v>0</v>
      </c>
      <c r="L513" s="46"/>
      <c r="M513" s="46">
        <f>PPNE5!J513*0.294251</f>
        <v>0</v>
      </c>
      <c r="N513" s="46">
        <f>PPNE5!J513</f>
        <v>0</v>
      </c>
      <c r="O513" s="104">
        <f t="shared" si="253"/>
        <v>0</v>
      </c>
    </row>
    <row r="514" spans="1:15" s="122" customFormat="1" x14ac:dyDescent="0.3">
      <c r="A514" s="123"/>
      <c r="B514" s="123"/>
      <c r="C514" s="123"/>
      <c r="D514" s="123"/>
      <c r="E514" s="123"/>
      <c r="F514" s="123"/>
      <c r="G514" s="123"/>
      <c r="H514" s="123"/>
      <c r="I514" s="123"/>
      <c r="J514" s="123"/>
      <c r="K514" s="123"/>
      <c r="L514" s="123"/>
      <c r="M514" s="123"/>
      <c r="N514" s="123"/>
    </row>
    <row r="515" spans="1:15" s="122" customFormat="1" x14ac:dyDescent="0.3">
      <c r="A515" s="123"/>
      <c r="B515" s="123"/>
      <c r="C515" s="123"/>
      <c r="D515" s="123"/>
      <c r="E515" s="123"/>
      <c r="F515" s="123"/>
      <c r="G515" s="123"/>
      <c r="H515" s="123"/>
      <c r="I515" s="123"/>
      <c r="J515" s="123"/>
      <c r="K515" s="123"/>
      <c r="L515" s="123"/>
      <c r="M515" s="123"/>
      <c r="N515" s="123"/>
    </row>
    <row r="516" spans="1:15" s="122" customFormat="1" x14ac:dyDescent="0.3">
      <c r="A516" s="123"/>
      <c r="B516" s="123"/>
      <c r="C516" s="123"/>
      <c r="D516" s="123"/>
      <c r="E516" s="123"/>
      <c r="F516" s="123"/>
      <c r="G516" s="123"/>
      <c r="H516" s="123"/>
      <c r="I516" s="123"/>
      <c r="J516" s="123"/>
      <c r="K516" s="123"/>
      <c r="L516" s="123"/>
      <c r="M516" s="123"/>
      <c r="N516" s="123"/>
    </row>
    <row r="517" spans="1:15" s="122" customFormat="1" x14ac:dyDescent="0.3">
      <c r="A517" s="123"/>
      <c r="B517" s="123"/>
      <c r="C517" s="123"/>
      <c r="D517" s="123"/>
      <c r="E517" s="123"/>
      <c r="F517" s="123"/>
      <c r="G517" s="123"/>
      <c r="H517" s="123"/>
      <c r="I517" s="123"/>
      <c r="J517" s="123"/>
      <c r="K517" s="123"/>
      <c r="L517" s="123"/>
      <c r="M517" s="123"/>
      <c r="N517" s="123"/>
    </row>
    <row r="518" spans="1:15" s="122" customFormat="1" x14ac:dyDescent="0.3">
      <c r="A518" s="123"/>
      <c r="B518" s="123"/>
      <c r="C518" s="123"/>
      <c r="D518" s="123"/>
      <c r="E518" s="123"/>
      <c r="F518" s="123"/>
      <c r="G518" s="123"/>
      <c r="H518" s="123"/>
      <c r="I518" s="123"/>
      <c r="J518" s="123"/>
      <c r="K518" s="123"/>
      <c r="L518" s="123"/>
      <c r="M518" s="123"/>
      <c r="N518" s="123"/>
    </row>
    <row r="519" spans="1:15" s="122" customFormat="1" x14ac:dyDescent="0.3">
      <c r="A519" s="123"/>
      <c r="B519" s="123"/>
      <c r="C519" s="123"/>
      <c r="D519" s="123"/>
      <c r="E519" s="123"/>
      <c r="F519" s="123"/>
      <c r="G519" s="123"/>
      <c r="H519" s="123"/>
      <c r="I519" s="123"/>
      <c r="J519" s="123"/>
      <c r="K519" s="123"/>
      <c r="L519" s="123"/>
      <c r="M519" s="123"/>
      <c r="N519" s="123"/>
    </row>
    <row r="520" spans="1:15" s="122" customFormat="1" x14ac:dyDescent="0.3">
      <c r="A520" s="123"/>
      <c r="B520" s="123"/>
      <c r="C520" s="123"/>
      <c r="D520" s="123"/>
      <c r="E520" s="123"/>
      <c r="F520" s="123"/>
      <c r="G520" s="123"/>
      <c r="H520" s="123"/>
      <c r="I520" s="123"/>
      <c r="J520" s="123"/>
      <c r="K520" s="123"/>
      <c r="L520" s="123"/>
      <c r="M520" s="123"/>
      <c r="N520" s="123"/>
    </row>
    <row r="521" spans="1:15" s="122" customFormat="1" x14ac:dyDescent="0.3">
      <c r="A521" s="123"/>
      <c r="B521" s="123"/>
      <c r="C521" s="123"/>
      <c r="D521" s="123"/>
      <c r="E521" s="123"/>
      <c r="F521" s="123"/>
      <c r="G521" s="123"/>
      <c r="H521" s="123"/>
      <c r="I521" s="123"/>
      <c r="J521" s="123"/>
      <c r="K521" s="123"/>
      <c r="L521" s="123"/>
      <c r="M521" s="123"/>
      <c r="N521" s="123"/>
    </row>
    <row r="522" spans="1:15" s="122" customFormat="1" x14ac:dyDescent="0.3">
      <c r="A522" s="123"/>
      <c r="B522" s="123"/>
      <c r="C522" s="123"/>
      <c r="D522" s="123"/>
      <c r="E522" s="123"/>
      <c r="F522" s="123"/>
      <c r="G522" s="123"/>
      <c r="H522" s="123"/>
      <c r="I522" s="123"/>
      <c r="J522" s="123"/>
      <c r="K522" s="123"/>
      <c r="L522" s="123"/>
      <c r="M522" s="123"/>
      <c r="N522" s="123"/>
    </row>
    <row r="523" spans="1:15" s="122" customFormat="1" x14ac:dyDescent="0.3">
      <c r="A523" s="123"/>
      <c r="B523" s="123"/>
      <c r="C523" s="123"/>
      <c r="D523" s="123"/>
      <c r="E523" s="123"/>
      <c r="F523" s="123"/>
      <c r="G523" s="123"/>
      <c r="H523" s="123"/>
      <c r="I523" s="123"/>
      <c r="J523" s="123"/>
      <c r="K523" s="123"/>
      <c r="L523" s="123"/>
      <c r="M523" s="123"/>
      <c r="N523" s="123"/>
    </row>
    <row r="524" spans="1:15" s="122" customFormat="1" x14ac:dyDescent="0.3">
      <c r="A524" s="123"/>
      <c r="B524" s="123"/>
      <c r="C524" s="123"/>
      <c r="D524" s="123"/>
      <c r="E524" s="123"/>
      <c r="F524" s="123"/>
      <c r="G524" s="123"/>
      <c r="H524" s="123"/>
      <c r="I524" s="123"/>
      <c r="J524" s="123"/>
      <c r="K524" s="123"/>
      <c r="L524" s="123"/>
      <c r="M524" s="123"/>
      <c r="N524" s="123"/>
    </row>
    <row r="525" spans="1:15" s="122" customFormat="1" x14ac:dyDescent="0.3">
      <c r="A525" s="123"/>
      <c r="B525" s="123"/>
      <c r="C525" s="123"/>
      <c r="D525" s="123"/>
      <c r="E525" s="123"/>
      <c r="F525" s="123"/>
      <c r="G525" s="123"/>
      <c r="H525" s="123"/>
      <c r="I525" s="123"/>
      <c r="J525" s="123"/>
      <c r="K525" s="123"/>
      <c r="L525" s="123"/>
      <c r="M525" s="123"/>
      <c r="N525" s="123"/>
    </row>
    <row r="526" spans="1:15" s="122" customFormat="1" x14ac:dyDescent="0.3">
      <c r="A526" s="123"/>
      <c r="B526" s="123"/>
      <c r="C526" s="123"/>
      <c r="D526" s="123"/>
      <c r="E526" s="123"/>
      <c r="F526" s="123"/>
      <c r="G526" s="123"/>
      <c r="H526" s="123"/>
      <c r="I526" s="123"/>
      <c r="J526" s="123"/>
      <c r="K526" s="123"/>
      <c r="L526" s="123"/>
      <c r="M526" s="123"/>
      <c r="N526" s="123"/>
    </row>
    <row r="527" spans="1:15" s="122" customFormat="1" x14ac:dyDescent="0.3">
      <c r="A527" s="123"/>
      <c r="B527" s="123"/>
      <c r="C527" s="123"/>
      <c r="D527" s="123"/>
      <c r="E527" s="123"/>
      <c r="F527" s="123"/>
      <c r="G527" s="123"/>
      <c r="H527" s="123"/>
      <c r="I527" s="123"/>
      <c r="J527" s="123"/>
      <c r="K527" s="123"/>
      <c r="L527" s="123"/>
      <c r="M527" s="123"/>
      <c r="N527" s="123"/>
    </row>
    <row r="528" spans="1:15" s="122" customFormat="1" x14ac:dyDescent="0.3">
      <c r="A528" s="123"/>
      <c r="B528" s="123"/>
      <c r="C528" s="123"/>
      <c r="D528" s="123"/>
      <c r="E528" s="123"/>
      <c r="F528" s="123"/>
      <c r="G528" s="123"/>
      <c r="H528" s="123"/>
      <c r="I528" s="123"/>
      <c r="J528" s="123"/>
      <c r="K528" s="123"/>
      <c r="L528" s="123"/>
      <c r="M528" s="123"/>
      <c r="N528" s="123"/>
    </row>
    <row r="529" spans="1:14" s="122" customFormat="1" x14ac:dyDescent="0.3">
      <c r="A529" s="123"/>
      <c r="B529" s="123"/>
      <c r="C529" s="123"/>
      <c r="D529" s="123"/>
      <c r="E529" s="123"/>
      <c r="F529" s="123"/>
      <c r="G529" s="123"/>
      <c r="H529" s="123"/>
      <c r="I529" s="123"/>
      <c r="J529" s="123"/>
      <c r="K529" s="123"/>
      <c r="L529" s="123"/>
      <c r="M529" s="123"/>
      <c r="N529" s="123"/>
    </row>
    <row r="530" spans="1:14" s="122" customFormat="1" x14ac:dyDescent="0.3">
      <c r="A530" s="123"/>
      <c r="B530" s="123"/>
      <c r="C530" s="123"/>
      <c r="D530" s="123"/>
      <c r="E530" s="123"/>
      <c r="F530" s="123"/>
      <c r="G530" s="123"/>
      <c r="H530" s="123"/>
      <c r="I530" s="123"/>
      <c r="J530" s="123"/>
      <c r="K530" s="123"/>
      <c r="L530" s="123"/>
      <c r="M530" s="123"/>
      <c r="N530" s="123"/>
    </row>
    <row r="531" spans="1:14" s="122" customFormat="1" x14ac:dyDescent="0.3">
      <c r="A531" s="123"/>
      <c r="B531" s="123"/>
      <c r="C531" s="123"/>
      <c r="D531" s="123"/>
      <c r="E531" s="123"/>
      <c r="F531" s="123"/>
      <c r="G531" s="123"/>
      <c r="H531" s="123"/>
      <c r="I531" s="123"/>
      <c r="J531" s="123"/>
      <c r="K531" s="123"/>
      <c r="L531" s="123"/>
      <c r="M531" s="123"/>
      <c r="N531" s="123"/>
    </row>
    <row r="532" spans="1:14" s="122" customFormat="1" x14ac:dyDescent="0.3">
      <c r="A532" s="123"/>
      <c r="B532" s="123"/>
      <c r="C532" s="123"/>
      <c r="D532" s="123"/>
      <c r="E532" s="123"/>
      <c r="F532" s="123"/>
      <c r="G532" s="123"/>
      <c r="H532" s="123"/>
      <c r="I532" s="123"/>
      <c r="J532" s="123"/>
      <c r="K532" s="123"/>
      <c r="L532" s="123"/>
      <c r="M532" s="123"/>
      <c r="N532" s="123"/>
    </row>
    <row r="533" spans="1:14" s="122" customFormat="1" x14ac:dyDescent="0.3">
      <c r="A533" s="123"/>
      <c r="B533" s="123"/>
      <c r="C533" s="123"/>
      <c r="D533" s="123"/>
      <c r="E533" s="123"/>
      <c r="F533" s="123"/>
      <c r="G533" s="123"/>
      <c r="H533" s="123"/>
      <c r="I533" s="123"/>
      <c r="J533" s="123"/>
      <c r="K533" s="123"/>
      <c r="L533" s="123"/>
      <c r="M533" s="123"/>
      <c r="N533" s="123"/>
    </row>
    <row r="534" spans="1:14" s="122" customFormat="1" x14ac:dyDescent="0.3">
      <c r="A534" s="123"/>
      <c r="B534" s="123"/>
      <c r="C534" s="123"/>
      <c r="D534" s="123"/>
      <c r="E534" s="123"/>
      <c r="F534" s="123"/>
      <c r="G534" s="123"/>
      <c r="H534" s="123"/>
      <c r="I534" s="123"/>
      <c r="J534" s="123"/>
      <c r="K534" s="123"/>
      <c r="L534" s="123"/>
      <c r="M534" s="123"/>
      <c r="N534" s="123"/>
    </row>
    <row r="535" spans="1:14" s="122" customFormat="1" x14ac:dyDescent="0.3">
      <c r="A535" s="123"/>
      <c r="B535" s="123"/>
      <c r="C535" s="123"/>
      <c r="D535" s="123"/>
      <c r="E535" s="123"/>
      <c r="F535" s="123"/>
      <c r="G535" s="123"/>
      <c r="H535" s="123"/>
      <c r="I535" s="123"/>
      <c r="J535" s="123"/>
      <c r="K535" s="123"/>
      <c r="L535" s="123"/>
      <c r="M535" s="123"/>
      <c r="N535" s="123"/>
    </row>
    <row r="536" spans="1:14" s="122" customFormat="1" x14ac:dyDescent="0.3">
      <c r="A536" s="123"/>
      <c r="B536" s="123"/>
      <c r="C536" s="123"/>
      <c r="D536" s="123"/>
      <c r="E536" s="123"/>
      <c r="F536" s="123"/>
      <c r="G536" s="123"/>
      <c r="H536" s="123"/>
      <c r="I536" s="123"/>
      <c r="J536" s="123"/>
      <c r="K536" s="123"/>
      <c r="L536" s="123"/>
      <c r="M536" s="123"/>
      <c r="N536" s="123"/>
    </row>
    <row r="537" spans="1:14" s="122" customFormat="1" x14ac:dyDescent="0.3">
      <c r="A537" s="123"/>
      <c r="B537" s="123"/>
      <c r="C537" s="123"/>
      <c r="D537" s="123"/>
      <c r="E537" s="123"/>
      <c r="F537" s="123"/>
      <c r="G537" s="123"/>
      <c r="H537" s="123"/>
      <c r="I537" s="123"/>
      <c r="J537" s="123"/>
      <c r="K537" s="123"/>
      <c r="L537" s="123"/>
      <c r="M537" s="123"/>
      <c r="N537" s="123"/>
    </row>
    <row r="538" spans="1:14" s="122" customFormat="1" x14ac:dyDescent="0.3">
      <c r="A538" s="123"/>
      <c r="B538" s="123"/>
      <c r="C538" s="123"/>
      <c r="D538" s="123"/>
      <c r="E538" s="123"/>
      <c r="F538" s="123"/>
      <c r="G538" s="123"/>
      <c r="H538" s="123"/>
      <c r="I538" s="123"/>
      <c r="J538" s="123"/>
      <c r="K538" s="123"/>
      <c r="L538" s="123"/>
      <c r="M538" s="123"/>
      <c r="N538" s="123"/>
    </row>
    <row r="539" spans="1:14" s="122" customFormat="1" x14ac:dyDescent="0.3">
      <c r="A539" s="123"/>
      <c r="B539" s="123"/>
      <c r="C539" s="123"/>
      <c r="D539" s="123"/>
      <c r="E539" s="123"/>
      <c r="F539" s="123"/>
      <c r="G539" s="123"/>
      <c r="H539" s="123"/>
      <c r="I539" s="123"/>
      <c r="J539" s="123"/>
      <c r="K539" s="123"/>
      <c r="L539" s="123"/>
      <c r="M539" s="123"/>
      <c r="N539" s="123"/>
    </row>
    <row r="540" spans="1:14" s="122" customFormat="1" x14ac:dyDescent="0.3">
      <c r="A540" s="123"/>
      <c r="B540" s="123"/>
      <c r="C540" s="123"/>
      <c r="D540" s="123"/>
      <c r="E540" s="123"/>
      <c r="F540" s="123"/>
      <c r="G540" s="123"/>
      <c r="H540" s="123"/>
      <c r="I540" s="123"/>
      <c r="J540" s="123"/>
      <c r="K540" s="123"/>
      <c r="L540" s="123"/>
      <c r="M540" s="123"/>
      <c r="N540" s="123"/>
    </row>
    <row r="541" spans="1:14" s="122" customFormat="1" x14ac:dyDescent="0.3">
      <c r="A541" s="123"/>
      <c r="B541" s="123"/>
      <c r="C541" s="123"/>
      <c r="D541" s="123"/>
      <c r="E541" s="123"/>
      <c r="F541" s="123"/>
      <c r="G541" s="123"/>
      <c r="H541" s="123"/>
      <c r="I541" s="123"/>
      <c r="J541" s="123"/>
      <c r="K541" s="123"/>
      <c r="L541" s="123"/>
      <c r="M541" s="123"/>
      <c r="N541" s="123"/>
    </row>
    <row r="542" spans="1:14" s="122" customFormat="1" x14ac:dyDescent="0.3">
      <c r="A542" s="123"/>
      <c r="B542" s="123"/>
      <c r="C542" s="123"/>
      <c r="D542" s="123"/>
      <c r="E542" s="123"/>
      <c r="F542" s="123"/>
      <c r="G542" s="123"/>
      <c r="H542" s="123"/>
      <c r="I542" s="123"/>
      <c r="J542" s="123"/>
      <c r="K542" s="123"/>
      <c r="L542" s="123"/>
      <c r="M542" s="123"/>
      <c r="N542" s="123"/>
    </row>
    <row r="543" spans="1:14" s="122" customFormat="1" x14ac:dyDescent="0.3">
      <c r="A543" s="123"/>
      <c r="B543" s="123"/>
      <c r="C543" s="123"/>
      <c r="D543" s="123"/>
      <c r="E543" s="123"/>
      <c r="F543" s="123"/>
      <c r="G543" s="123"/>
      <c r="H543" s="123"/>
      <c r="I543" s="123"/>
      <c r="J543" s="123"/>
      <c r="K543" s="123"/>
      <c r="L543" s="123"/>
      <c r="M543" s="123"/>
      <c r="N543" s="123"/>
    </row>
    <row r="544" spans="1:14" s="122" customFormat="1" x14ac:dyDescent="0.3">
      <c r="A544" s="123"/>
      <c r="B544" s="123"/>
      <c r="C544" s="123"/>
      <c r="D544" s="123"/>
      <c r="E544" s="123"/>
      <c r="F544" s="123"/>
      <c r="G544" s="123"/>
      <c r="H544" s="123"/>
      <c r="I544" s="123"/>
      <c r="J544" s="123"/>
      <c r="K544" s="123"/>
      <c r="L544" s="123"/>
      <c r="M544" s="123"/>
      <c r="N544" s="123"/>
    </row>
    <row r="545" spans="1:14" s="122" customFormat="1" x14ac:dyDescent="0.3">
      <c r="A545" s="123"/>
      <c r="B545" s="123"/>
      <c r="C545" s="123"/>
      <c r="D545" s="123"/>
      <c r="E545" s="123"/>
      <c r="F545" s="123"/>
      <c r="G545" s="123"/>
      <c r="H545" s="123"/>
      <c r="I545" s="123"/>
      <c r="J545" s="123"/>
      <c r="K545" s="123"/>
      <c r="L545" s="123"/>
      <c r="M545" s="123"/>
      <c r="N545" s="123"/>
    </row>
    <row r="546" spans="1:14" s="122" customFormat="1" x14ac:dyDescent="0.3">
      <c r="A546" s="123"/>
      <c r="B546" s="123"/>
      <c r="C546" s="123"/>
      <c r="D546" s="123"/>
      <c r="E546" s="123"/>
      <c r="F546" s="123"/>
      <c r="G546" s="123"/>
      <c r="H546" s="123"/>
      <c r="I546" s="123"/>
      <c r="J546" s="123"/>
      <c r="K546" s="123"/>
      <c r="L546" s="123"/>
      <c r="M546" s="123"/>
      <c r="N546" s="123"/>
    </row>
    <row r="547" spans="1:14" s="122" customFormat="1" x14ac:dyDescent="0.3">
      <c r="A547" s="123"/>
      <c r="B547" s="123"/>
      <c r="C547" s="123"/>
      <c r="D547" s="123"/>
      <c r="E547" s="123"/>
      <c r="F547" s="123"/>
      <c r="G547" s="123"/>
      <c r="H547" s="123"/>
      <c r="I547" s="123"/>
      <c r="J547" s="123"/>
      <c r="K547" s="123"/>
      <c r="L547" s="123"/>
      <c r="M547" s="123"/>
      <c r="N547" s="123"/>
    </row>
    <row r="548" spans="1:14" s="122" customFormat="1" x14ac:dyDescent="0.3">
      <c r="A548" s="123"/>
      <c r="B548" s="123"/>
      <c r="C548" s="123"/>
      <c r="D548" s="123"/>
      <c r="E548" s="123"/>
      <c r="F548" s="123"/>
      <c r="G548" s="123"/>
      <c r="H548" s="123"/>
      <c r="I548" s="123"/>
      <c r="J548" s="123"/>
      <c r="K548" s="123"/>
      <c r="L548" s="123"/>
      <c r="M548" s="123"/>
      <c r="N548" s="123"/>
    </row>
    <row r="549" spans="1:14" s="122" customFormat="1" x14ac:dyDescent="0.3">
      <c r="A549" s="123"/>
      <c r="B549" s="123"/>
      <c r="C549" s="123"/>
      <c r="D549" s="123"/>
      <c r="E549" s="123"/>
      <c r="F549" s="123"/>
      <c r="G549" s="123"/>
      <c r="H549" s="123"/>
      <c r="I549" s="123"/>
      <c r="J549" s="123"/>
      <c r="K549" s="123"/>
      <c r="L549" s="123"/>
      <c r="M549" s="123"/>
      <c r="N549" s="123"/>
    </row>
    <row r="550" spans="1:14" s="122" customFormat="1" x14ac:dyDescent="0.3">
      <c r="A550" s="123"/>
      <c r="B550" s="123"/>
      <c r="C550" s="123"/>
      <c r="D550" s="123"/>
      <c r="E550" s="123"/>
      <c r="F550" s="123"/>
      <c r="G550" s="123"/>
      <c r="H550" s="123"/>
      <c r="I550" s="123"/>
      <c r="J550" s="123"/>
      <c r="K550" s="123"/>
      <c r="L550" s="123"/>
      <c r="M550" s="123"/>
      <c r="N550" s="123"/>
    </row>
    <row r="551" spans="1:14" s="122" customFormat="1" x14ac:dyDescent="0.3">
      <c r="A551" s="123"/>
      <c r="B551" s="123"/>
      <c r="C551" s="123"/>
      <c r="D551" s="123"/>
      <c r="E551" s="123"/>
      <c r="F551" s="123"/>
      <c r="G551" s="123"/>
      <c r="H551" s="123"/>
      <c r="I551" s="123"/>
      <c r="J551" s="123"/>
      <c r="K551" s="123"/>
      <c r="L551" s="123"/>
      <c r="M551" s="123"/>
      <c r="N551" s="123"/>
    </row>
    <row r="552" spans="1:14" s="122" customFormat="1" x14ac:dyDescent="0.3">
      <c r="A552" s="123"/>
      <c r="B552" s="123"/>
      <c r="C552" s="123"/>
      <c r="D552" s="123"/>
      <c r="E552" s="123"/>
      <c r="F552" s="123"/>
      <c r="G552" s="123"/>
      <c r="H552" s="123"/>
      <c r="I552" s="123"/>
      <c r="J552" s="123"/>
      <c r="K552" s="123"/>
      <c r="L552" s="123"/>
      <c r="M552" s="123"/>
      <c r="N552" s="123"/>
    </row>
    <row r="553" spans="1:14" s="122" customFormat="1" x14ac:dyDescent="0.3">
      <c r="A553" s="123"/>
      <c r="B553" s="123"/>
      <c r="C553" s="123"/>
      <c r="D553" s="123"/>
      <c r="E553" s="123"/>
      <c r="F553" s="123"/>
      <c r="G553" s="123"/>
      <c r="H553" s="123"/>
      <c r="I553" s="123"/>
      <c r="J553" s="123"/>
      <c r="K553" s="123"/>
      <c r="L553" s="123"/>
      <c r="M553" s="123"/>
      <c r="N553" s="123"/>
    </row>
    <row r="554" spans="1:14" s="122" customFormat="1" x14ac:dyDescent="0.3">
      <c r="A554" s="123"/>
      <c r="B554" s="123"/>
      <c r="C554" s="123"/>
      <c r="D554" s="123"/>
      <c r="E554" s="123"/>
      <c r="F554" s="123"/>
      <c r="G554" s="123"/>
      <c r="H554" s="123"/>
      <c r="I554" s="123"/>
      <c r="J554" s="123"/>
      <c r="K554" s="123"/>
      <c r="L554" s="123"/>
      <c r="M554" s="123"/>
      <c r="N554" s="123"/>
    </row>
    <row r="555" spans="1:14" s="122" customFormat="1" x14ac:dyDescent="0.3">
      <c r="A555" s="123"/>
      <c r="B555" s="123"/>
      <c r="C555" s="123"/>
      <c r="D555" s="123"/>
      <c r="E555" s="123"/>
      <c r="F555" s="123"/>
      <c r="G555" s="123"/>
      <c r="H555" s="123"/>
      <c r="I555" s="123"/>
      <c r="J555" s="123"/>
      <c r="K555" s="123"/>
      <c r="L555" s="123"/>
      <c r="M555" s="123"/>
      <c r="N555" s="123"/>
    </row>
    <row r="556" spans="1:14" s="122" customFormat="1" x14ac:dyDescent="0.3">
      <c r="A556" s="123"/>
      <c r="B556" s="123"/>
      <c r="C556" s="123"/>
      <c r="D556" s="123"/>
      <c r="E556" s="123"/>
      <c r="F556" s="123"/>
      <c r="G556" s="123"/>
      <c r="H556" s="123"/>
      <c r="I556" s="123"/>
      <c r="J556" s="123"/>
      <c r="K556" s="123"/>
      <c r="L556" s="123"/>
      <c r="M556" s="123"/>
      <c r="N556" s="123"/>
    </row>
    <row r="557" spans="1:14" s="122" customFormat="1" x14ac:dyDescent="0.3">
      <c r="A557" s="123"/>
      <c r="B557" s="123"/>
      <c r="C557" s="123"/>
      <c r="D557" s="123"/>
      <c r="E557" s="123"/>
      <c r="F557" s="123"/>
      <c r="G557" s="123"/>
      <c r="H557" s="123"/>
      <c r="I557" s="123"/>
      <c r="J557" s="123"/>
      <c r="K557" s="123"/>
      <c r="L557" s="123"/>
      <c r="M557" s="123"/>
      <c r="N557" s="123"/>
    </row>
    <row r="558" spans="1:14" s="122" customFormat="1" x14ac:dyDescent="0.3">
      <c r="A558" s="123"/>
      <c r="B558" s="123"/>
      <c r="C558" s="123"/>
      <c r="D558" s="123"/>
      <c r="E558" s="123"/>
      <c r="F558" s="123"/>
      <c r="G558" s="123"/>
      <c r="H558" s="123"/>
      <c r="I558" s="123"/>
      <c r="J558" s="123"/>
      <c r="K558" s="123"/>
      <c r="L558" s="123"/>
      <c r="M558" s="123"/>
      <c r="N558" s="123"/>
    </row>
    <row r="559" spans="1:14" s="122" customFormat="1" x14ac:dyDescent="0.3">
      <c r="A559" s="123"/>
      <c r="B559" s="123"/>
      <c r="C559" s="123"/>
      <c r="D559" s="123"/>
      <c r="E559" s="123"/>
      <c r="F559" s="123"/>
      <c r="G559" s="123"/>
      <c r="H559" s="123"/>
      <c r="I559" s="123"/>
      <c r="J559" s="123"/>
      <c r="K559" s="123"/>
      <c r="L559" s="123"/>
      <c r="M559" s="123"/>
      <c r="N559" s="123"/>
    </row>
    <row r="560" spans="1:14" s="122" customFormat="1" x14ac:dyDescent="0.3">
      <c r="A560" s="123"/>
      <c r="B560" s="123"/>
      <c r="C560" s="123"/>
      <c r="D560" s="123"/>
      <c r="E560" s="123"/>
      <c r="F560" s="123"/>
      <c r="G560" s="123"/>
      <c r="H560" s="123"/>
      <c r="I560" s="123"/>
      <c r="J560" s="123"/>
      <c r="K560" s="123"/>
      <c r="L560" s="123"/>
      <c r="M560" s="123"/>
      <c r="N560" s="123"/>
    </row>
    <row r="561" spans="1:14" s="122" customFormat="1" x14ac:dyDescent="0.3">
      <c r="A561" s="123"/>
      <c r="B561" s="123"/>
      <c r="C561" s="123"/>
      <c r="D561" s="123"/>
      <c r="E561" s="123"/>
      <c r="F561" s="123"/>
      <c r="G561" s="123"/>
      <c r="H561" s="123"/>
      <c r="I561" s="123"/>
      <c r="J561" s="123"/>
      <c r="K561" s="123"/>
      <c r="L561" s="123"/>
      <c r="M561" s="123"/>
      <c r="N561" s="123"/>
    </row>
    <row r="562" spans="1:14" s="122" customFormat="1" x14ac:dyDescent="0.3">
      <c r="A562" s="123"/>
      <c r="B562" s="123"/>
      <c r="C562" s="123"/>
      <c r="D562" s="123"/>
      <c r="E562" s="123"/>
      <c r="F562" s="123"/>
      <c r="G562" s="123"/>
      <c r="H562" s="123"/>
      <c r="I562" s="123"/>
      <c r="J562" s="123"/>
      <c r="K562" s="123"/>
      <c r="L562" s="123"/>
      <c r="M562" s="123"/>
      <c r="N562" s="123"/>
    </row>
    <row r="563" spans="1:14" s="122" customFormat="1" x14ac:dyDescent="0.3">
      <c r="A563" s="123"/>
      <c r="B563" s="123"/>
      <c r="C563" s="123"/>
      <c r="D563" s="123"/>
      <c r="E563" s="123"/>
      <c r="F563" s="123"/>
      <c r="G563" s="123"/>
      <c r="H563" s="123"/>
      <c r="I563" s="123"/>
      <c r="J563" s="123"/>
      <c r="K563" s="123"/>
      <c r="L563" s="123"/>
      <c r="M563" s="123"/>
      <c r="N563" s="123"/>
    </row>
    <row r="564" spans="1:14" s="122" customFormat="1" x14ac:dyDescent="0.3">
      <c r="A564" s="123"/>
      <c r="B564" s="123"/>
      <c r="C564" s="123"/>
      <c r="D564" s="123"/>
      <c r="E564" s="123"/>
      <c r="F564" s="123"/>
      <c r="G564" s="123"/>
      <c r="H564" s="123"/>
      <c r="I564" s="123"/>
      <c r="J564" s="123"/>
      <c r="K564" s="123"/>
      <c r="L564" s="123"/>
      <c r="M564" s="123"/>
      <c r="N564" s="123"/>
    </row>
    <row r="565" spans="1:14" s="122" customFormat="1" x14ac:dyDescent="0.3">
      <c r="A565" s="123"/>
      <c r="B565" s="123"/>
      <c r="C565" s="123"/>
      <c r="D565" s="123"/>
      <c r="E565" s="123"/>
      <c r="F565" s="123"/>
      <c r="G565" s="123"/>
      <c r="H565" s="123"/>
      <c r="I565" s="123"/>
      <c r="J565" s="123"/>
      <c r="K565" s="123"/>
      <c r="L565" s="123"/>
      <c r="M565" s="123"/>
      <c r="N565" s="123"/>
    </row>
    <row r="566" spans="1:14" s="122" customFormat="1" x14ac:dyDescent="0.3">
      <c r="A566" s="123"/>
      <c r="B566" s="123"/>
      <c r="C566" s="123"/>
      <c r="D566" s="123"/>
      <c r="E566" s="123"/>
      <c r="F566" s="123"/>
      <c r="G566" s="123"/>
      <c r="H566" s="123"/>
      <c r="I566" s="123"/>
      <c r="J566" s="123"/>
      <c r="K566" s="123"/>
      <c r="L566" s="123"/>
      <c r="M566" s="123"/>
      <c r="N566" s="123"/>
    </row>
    <row r="567" spans="1:14" s="122" customFormat="1" x14ac:dyDescent="0.3">
      <c r="A567" s="123"/>
      <c r="B567" s="123"/>
      <c r="C567" s="123"/>
      <c r="D567" s="123"/>
      <c r="E567" s="123"/>
      <c r="F567" s="123"/>
      <c r="G567" s="123"/>
      <c r="H567" s="123"/>
      <c r="I567" s="123"/>
      <c r="J567" s="123"/>
      <c r="K567" s="123"/>
      <c r="L567" s="123"/>
      <c r="M567" s="123"/>
      <c r="N567" s="123"/>
    </row>
    <row r="568" spans="1:14" s="122" customFormat="1" x14ac:dyDescent="0.3">
      <c r="A568" s="123"/>
      <c r="B568" s="123"/>
      <c r="C568" s="123"/>
      <c r="D568" s="123"/>
      <c r="E568" s="123"/>
      <c r="F568" s="123"/>
      <c r="G568" s="123"/>
      <c r="H568" s="123"/>
      <c r="I568" s="123"/>
      <c r="J568" s="123"/>
      <c r="K568" s="123"/>
      <c r="L568" s="123"/>
      <c r="M568" s="123"/>
      <c r="N568" s="123"/>
    </row>
    <row r="569" spans="1:14" s="122" customFormat="1" x14ac:dyDescent="0.3">
      <c r="A569" s="123"/>
      <c r="B569" s="123"/>
      <c r="C569" s="123"/>
      <c r="D569" s="123"/>
      <c r="E569" s="123"/>
      <c r="F569" s="123"/>
      <c r="G569" s="123"/>
      <c r="H569" s="123"/>
      <c r="I569" s="123"/>
      <c r="J569" s="123"/>
      <c r="K569" s="123"/>
      <c r="L569" s="123"/>
      <c r="M569" s="123"/>
      <c r="N569" s="123"/>
    </row>
    <row r="570" spans="1:14" s="122" customFormat="1" x14ac:dyDescent="0.3">
      <c r="A570" s="123"/>
      <c r="B570" s="123"/>
      <c r="C570" s="123"/>
      <c r="D570" s="123"/>
      <c r="E570" s="123"/>
      <c r="F570" s="123"/>
      <c r="G570" s="123"/>
      <c r="H570" s="123"/>
      <c r="I570" s="123"/>
      <c r="J570" s="123"/>
      <c r="K570" s="123"/>
      <c r="L570" s="123"/>
      <c r="M570" s="123"/>
      <c r="N570" s="123"/>
    </row>
    <row r="571" spans="1:14" s="122" customFormat="1" x14ac:dyDescent="0.3">
      <c r="A571" s="123"/>
      <c r="B571" s="123"/>
      <c r="C571" s="123"/>
      <c r="D571" s="123"/>
      <c r="E571" s="123"/>
      <c r="F571" s="123"/>
      <c r="G571" s="123"/>
      <c r="H571" s="123"/>
      <c r="I571" s="123"/>
      <c r="J571" s="123"/>
      <c r="K571" s="123"/>
      <c r="L571" s="123"/>
      <c r="M571" s="123"/>
      <c r="N571" s="123"/>
    </row>
    <row r="572" spans="1:14" s="122" customFormat="1" x14ac:dyDescent="0.3">
      <c r="A572" s="123"/>
      <c r="B572" s="123"/>
      <c r="C572" s="123"/>
      <c r="D572" s="123"/>
      <c r="E572" s="123"/>
      <c r="F572" s="123"/>
      <c r="G572" s="123"/>
      <c r="H572" s="123"/>
      <c r="I572" s="123"/>
      <c r="J572" s="123"/>
      <c r="K572" s="123"/>
      <c r="L572" s="123"/>
      <c r="M572" s="123"/>
      <c r="N572" s="123"/>
    </row>
    <row r="573" spans="1:14" s="122" customFormat="1" x14ac:dyDescent="0.3">
      <c r="A573" s="123"/>
      <c r="B573" s="123"/>
      <c r="C573" s="123"/>
      <c r="D573" s="123"/>
      <c r="E573" s="123"/>
      <c r="F573" s="123"/>
      <c r="G573" s="123"/>
      <c r="H573" s="123"/>
      <c r="I573" s="123"/>
      <c r="J573" s="123"/>
      <c r="K573" s="123"/>
      <c r="L573" s="123"/>
      <c r="M573" s="123"/>
      <c r="N573" s="123"/>
    </row>
    <row r="574" spans="1:14" s="122" customFormat="1" x14ac:dyDescent="0.3">
      <c r="A574" s="123"/>
      <c r="B574" s="123"/>
      <c r="C574" s="123"/>
      <c r="D574" s="123"/>
      <c r="E574" s="123"/>
      <c r="F574" s="123"/>
      <c r="G574" s="123"/>
      <c r="H574" s="123"/>
      <c r="I574" s="123"/>
      <c r="J574" s="123"/>
      <c r="K574" s="123"/>
      <c r="L574" s="123"/>
      <c r="M574" s="123"/>
      <c r="N574" s="123"/>
    </row>
    <row r="575" spans="1:14" s="122" customFormat="1" x14ac:dyDescent="0.3">
      <c r="A575" s="123"/>
      <c r="B575" s="123"/>
      <c r="C575" s="123"/>
      <c r="D575" s="123"/>
      <c r="E575" s="123"/>
      <c r="F575" s="123"/>
      <c r="G575" s="123"/>
      <c r="H575" s="123"/>
      <c r="I575" s="123"/>
      <c r="J575" s="123"/>
      <c r="K575" s="123"/>
      <c r="L575" s="123"/>
      <c r="M575" s="123"/>
      <c r="N575" s="123"/>
    </row>
    <row r="576" spans="1:14" s="122" customFormat="1" x14ac:dyDescent="0.3">
      <c r="A576" s="123"/>
      <c r="B576" s="123"/>
      <c r="C576" s="123"/>
      <c r="D576" s="123"/>
      <c r="E576" s="123"/>
      <c r="F576" s="123"/>
      <c r="G576" s="123"/>
      <c r="H576" s="123"/>
      <c r="I576" s="123"/>
      <c r="J576" s="123"/>
      <c r="K576" s="123"/>
      <c r="L576" s="123"/>
      <c r="M576" s="123"/>
      <c r="N576" s="123"/>
    </row>
    <row r="577" spans="1:14" s="122" customFormat="1" x14ac:dyDescent="0.3">
      <c r="A577" s="123"/>
      <c r="B577" s="123"/>
      <c r="C577" s="123"/>
      <c r="D577" s="123"/>
      <c r="E577" s="123"/>
      <c r="F577" s="123"/>
      <c r="G577" s="123"/>
      <c r="H577" s="123"/>
      <c r="I577" s="123"/>
      <c r="J577" s="123"/>
      <c r="K577" s="123"/>
      <c r="L577" s="123"/>
      <c r="M577" s="123"/>
      <c r="N577" s="123"/>
    </row>
    <row r="578" spans="1:14" s="122" customFormat="1" x14ac:dyDescent="0.3">
      <c r="A578" s="123"/>
      <c r="B578" s="123"/>
      <c r="C578" s="123"/>
      <c r="D578" s="123"/>
      <c r="E578" s="123"/>
      <c r="F578" s="123"/>
      <c r="G578" s="123"/>
      <c r="H578" s="123"/>
      <c r="I578" s="123"/>
      <c r="J578" s="123"/>
      <c r="K578" s="123"/>
      <c r="L578" s="123"/>
      <c r="M578" s="123"/>
      <c r="N578" s="123"/>
    </row>
    <row r="579" spans="1:14" s="122" customFormat="1" x14ac:dyDescent="0.3">
      <c r="A579" s="123"/>
      <c r="B579" s="123"/>
      <c r="C579" s="123"/>
      <c r="D579" s="123"/>
      <c r="E579" s="123"/>
      <c r="F579" s="123"/>
      <c r="G579" s="123"/>
      <c r="H579" s="123"/>
      <c r="I579" s="123"/>
      <c r="J579" s="123"/>
      <c r="K579" s="123"/>
      <c r="L579" s="123"/>
      <c r="M579" s="123"/>
      <c r="N579" s="123"/>
    </row>
    <row r="580" spans="1:14" s="122" customFormat="1" x14ac:dyDescent="0.3">
      <c r="A580" s="123"/>
      <c r="B580" s="123"/>
      <c r="C580" s="123"/>
      <c r="D580" s="123"/>
      <c r="E580" s="123"/>
      <c r="F580" s="123"/>
      <c r="G580" s="123"/>
      <c r="H580" s="123"/>
      <c r="I580" s="123"/>
      <c r="J580" s="123"/>
      <c r="K580" s="123"/>
      <c r="L580" s="123"/>
      <c r="M580" s="123"/>
      <c r="N580" s="123"/>
    </row>
    <row r="581" spans="1:14" s="122" customFormat="1" x14ac:dyDescent="0.3">
      <c r="A581" s="123"/>
      <c r="B581" s="123"/>
      <c r="C581" s="123"/>
      <c r="D581" s="123"/>
      <c r="E581" s="123"/>
      <c r="F581" s="123"/>
      <c r="G581" s="123"/>
      <c r="H581" s="123"/>
      <c r="I581" s="123"/>
      <c r="J581" s="123"/>
      <c r="K581" s="123"/>
      <c r="L581" s="123"/>
      <c r="M581" s="123"/>
      <c r="N581" s="123"/>
    </row>
    <row r="582" spans="1:14" s="122" customFormat="1" x14ac:dyDescent="0.3">
      <c r="A582" s="123"/>
      <c r="B582" s="123"/>
      <c r="C582" s="123"/>
      <c r="D582" s="123"/>
      <c r="E582" s="123"/>
      <c r="F582" s="123"/>
      <c r="G582" s="123"/>
      <c r="H582" s="123"/>
      <c r="I582" s="123"/>
      <c r="J582" s="123"/>
      <c r="K582" s="123"/>
      <c r="L582" s="123"/>
      <c r="M582" s="123"/>
      <c r="N582" s="123"/>
    </row>
    <row r="583" spans="1:14" s="122" customFormat="1" x14ac:dyDescent="0.3">
      <c r="A583" s="123"/>
      <c r="B583" s="123"/>
      <c r="C583" s="123"/>
      <c r="D583" s="123"/>
      <c r="E583" s="123"/>
      <c r="F583" s="123"/>
      <c r="G583" s="123"/>
      <c r="H583" s="123"/>
      <c r="I583" s="123"/>
      <c r="J583" s="123"/>
      <c r="K583" s="123"/>
      <c r="L583" s="123"/>
      <c r="M583" s="123"/>
      <c r="N583" s="123"/>
    </row>
    <row r="584" spans="1:14" s="122" customFormat="1" x14ac:dyDescent="0.3">
      <c r="A584" s="123"/>
      <c r="B584" s="123"/>
      <c r="C584" s="123"/>
      <c r="D584" s="123"/>
      <c r="E584" s="123"/>
      <c r="F584" s="123"/>
      <c r="G584" s="123"/>
      <c r="H584" s="123"/>
      <c r="I584" s="123"/>
      <c r="J584" s="123"/>
      <c r="K584" s="123"/>
      <c r="L584" s="123"/>
      <c r="M584" s="123"/>
      <c r="N584" s="123"/>
    </row>
    <row r="585" spans="1:14" s="122" customFormat="1" x14ac:dyDescent="0.3">
      <c r="A585" s="123"/>
      <c r="B585" s="123"/>
      <c r="C585" s="123"/>
      <c r="D585" s="123"/>
      <c r="E585" s="123"/>
      <c r="F585" s="123"/>
      <c r="G585" s="123"/>
      <c r="H585" s="123"/>
      <c r="I585" s="123"/>
      <c r="J585" s="123"/>
      <c r="K585" s="123"/>
      <c r="L585" s="123"/>
      <c r="M585" s="123"/>
      <c r="N585" s="123"/>
    </row>
    <row r="586" spans="1:14" s="122" customFormat="1" x14ac:dyDescent="0.3">
      <c r="A586" s="123"/>
      <c r="B586" s="123"/>
      <c r="C586" s="123"/>
      <c r="D586" s="123"/>
      <c r="E586" s="123"/>
      <c r="F586" s="123"/>
      <c r="G586" s="123"/>
      <c r="H586" s="123"/>
      <c r="I586" s="123"/>
      <c r="J586" s="123"/>
      <c r="K586" s="123"/>
      <c r="L586" s="123"/>
      <c r="M586" s="123"/>
      <c r="N586" s="123"/>
    </row>
    <row r="587" spans="1:14" s="122" customFormat="1" x14ac:dyDescent="0.3">
      <c r="A587" s="123"/>
      <c r="B587" s="123"/>
      <c r="C587" s="123"/>
      <c r="D587" s="123"/>
      <c r="E587" s="123"/>
      <c r="F587" s="123"/>
      <c r="G587" s="123"/>
      <c r="H587" s="123"/>
      <c r="I587" s="123"/>
      <c r="J587" s="123"/>
      <c r="K587" s="123"/>
      <c r="L587" s="123"/>
      <c r="M587" s="123"/>
      <c r="N587" s="123"/>
    </row>
    <row r="588" spans="1:14" s="122" customFormat="1" x14ac:dyDescent="0.3">
      <c r="A588" s="123"/>
      <c r="B588" s="123"/>
      <c r="C588" s="123"/>
      <c r="D588" s="123"/>
      <c r="E588" s="123"/>
      <c r="F588" s="123"/>
      <c r="G588" s="123"/>
      <c r="H588" s="123"/>
      <c r="I588" s="123"/>
      <c r="J588" s="123"/>
      <c r="K588" s="123"/>
      <c r="L588" s="123"/>
      <c r="M588" s="123"/>
      <c r="N588" s="123"/>
    </row>
    <row r="589" spans="1:14" s="122" customFormat="1" x14ac:dyDescent="0.3">
      <c r="A589" s="123"/>
      <c r="B589" s="123"/>
      <c r="C589" s="123"/>
      <c r="D589" s="123"/>
      <c r="E589" s="123"/>
      <c r="F589" s="123"/>
      <c r="G589" s="123"/>
      <c r="H589" s="123"/>
      <c r="I589" s="123"/>
      <c r="J589" s="123"/>
      <c r="K589" s="123"/>
      <c r="L589" s="123"/>
      <c r="M589" s="123"/>
      <c r="N589" s="123"/>
    </row>
    <row r="590" spans="1:14" s="122" customFormat="1" x14ac:dyDescent="0.3">
      <c r="A590" s="123"/>
      <c r="B590" s="123"/>
      <c r="C590" s="123"/>
      <c r="D590" s="123"/>
      <c r="E590" s="123"/>
      <c r="F590" s="123"/>
      <c r="G590" s="123"/>
      <c r="H590" s="123"/>
      <c r="I590" s="123"/>
      <c r="J590" s="123"/>
      <c r="K590" s="123"/>
      <c r="L590" s="123"/>
      <c r="M590" s="123"/>
      <c r="N590" s="123"/>
    </row>
    <row r="591" spans="1:14" s="122" customFormat="1" x14ac:dyDescent="0.3">
      <c r="A591" s="123"/>
      <c r="B591" s="123"/>
      <c r="C591" s="123"/>
      <c r="D591" s="123"/>
      <c r="E591" s="123"/>
      <c r="F591" s="123"/>
      <c r="G591" s="123"/>
      <c r="H591" s="123"/>
      <c r="I591" s="123"/>
      <c r="J591" s="123"/>
      <c r="K591" s="123"/>
      <c r="L591" s="123"/>
      <c r="M591" s="123"/>
      <c r="N591" s="123"/>
    </row>
    <row r="592" spans="1:14" s="122" customFormat="1" x14ac:dyDescent="0.3">
      <c r="A592" s="123"/>
      <c r="B592" s="123"/>
      <c r="C592" s="123"/>
      <c r="D592" s="123"/>
      <c r="E592" s="123"/>
      <c r="F592" s="123"/>
      <c r="G592" s="123"/>
      <c r="H592" s="123"/>
      <c r="I592" s="123"/>
      <c r="J592" s="123"/>
      <c r="K592" s="123"/>
      <c r="L592" s="123"/>
      <c r="M592" s="123"/>
      <c r="N592" s="123"/>
    </row>
    <row r="593" spans="1:14" s="122" customFormat="1" x14ac:dyDescent="0.3">
      <c r="A593" s="123"/>
      <c r="B593" s="123"/>
      <c r="C593" s="123"/>
      <c r="D593" s="123"/>
      <c r="E593" s="123"/>
      <c r="F593" s="123"/>
      <c r="G593" s="123"/>
      <c r="H593" s="123"/>
      <c r="I593" s="123"/>
      <c r="J593" s="123"/>
      <c r="K593" s="123"/>
      <c r="L593" s="123"/>
      <c r="M593" s="123"/>
      <c r="N593" s="123"/>
    </row>
    <row r="594" spans="1:14" s="122" customFormat="1" x14ac:dyDescent="0.3">
      <c r="A594" s="123"/>
      <c r="B594" s="123"/>
      <c r="C594" s="123"/>
      <c r="D594" s="123"/>
      <c r="E594" s="123"/>
      <c r="F594" s="123"/>
      <c r="G594" s="123"/>
      <c r="H594" s="123"/>
      <c r="I594" s="123"/>
      <c r="J594" s="123"/>
      <c r="K594" s="123"/>
      <c r="L594" s="123"/>
      <c r="M594" s="123"/>
      <c r="N594" s="123"/>
    </row>
    <row r="595" spans="1:14" s="122" customFormat="1" x14ac:dyDescent="0.3">
      <c r="A595" s="123"/>
      <c r="B595" s="123"/>
      <c r="C595" s="123"/>
      <c r="D595" s="123"/>
      <c r="E595" s="123"/>
      <c r="F595" s="123"/>
      <c r="G595" s="123"/>
      <c r="H595" s="123"/>
      <c r="I595" s="123"/>
      <c r="J595" s="123"/>
      <c r="K595" s="123"/>
      <c r="L595" s="123"/>
      <c r="M595" s="123"/>
      <c r="N595" s="123"/>
    </row>
    <row r="596" spans="1:14" s="122" customFormat="1" x14ac:dyDescent="0.3">
      <c r="A596" s="123"/>
      <c r="B596" s="123"/>
      <c r="C596" s="123"/>
      <c r="D596" s="123"/>
      <c r="E596" s="123"/>
      <c r="F596" s="123"/>
      <c r="G596" s="123"/>
      <c r="H596" s="123"/>
      <c r="I596" s="123"/>
      <c r="J596" s="123"/>
      <c r="K596" s="123"/>
      <c r="L596" s="123"/>
      <c r="M596" s="123"/>
      <c r="N596" s="123"/>
    </row>
    <row r="597" spans="1:14" s="122" customFormat="1" x14ac:dyDescent="0.3">
      <c r="A597" s="123"/>
      <c r="B597" s="123"/>
      <c r="C597" s="123"/>
      <c r="D597" s="123"/>
      <c r="E597" s="123"/>
      <c r="F597" s="123"/>
      <c r="G597" s="123"/>
      <c r="H597" s="123"/>
      <c r="I597" s="123"/>
      <c r="J597" s="123"/>
      <c r="K597" s="123"/>
      <c r="L597" s="123"/>
      <c r="M597" s="123"/>
      <c r="N597" s="123"/>
    </row>
    <row r="598" spans="1:14" s="122" customFormat="1" x14ac:dyDescent="0.3">
      <c r="A598" s="123"/>
      <c r="B598" s="123"/>
      <c r="C598" s="123"/>
      <c r="D598" s="123"/>
      <c r="E598" s="123"/>
      <c r="F598" s="123"/>
      <c r="G598" s="123"/>
      <c r="H598" s="123"/>
      <c r="I598" s="123"/>
      <c r="J598" s="123"/>
      <c r="K598" s="123"/>
      <c r="L598" s="123"/>
      <c r="M598" s="123"/>
      <c r="N598" s="123"/>
    </row>
    <row r="599" spans="1:14" s="122" customFormat="1" x14ac:dyDescent="0.3">
      <c r="A599" s="123"/>
      <c r="B599" s="123"/>
      <c r="C599" s="123"/>
      <c r="D599" s="123"/>
      <c r="E599" s="123"/>
      <c r="F599" s="123"/>
      <c r="G599" s="123"/>
      <c r="H599" s="123"/>
      <c r="I599" s="123"/>
      <c r="J599" s="123"/>
      <c r="K599" s="123"/>
      <c r="L599" s="123"/>
      <c r="M599" s="123"/>
      <c r="N599" s="123"/>
    </row>
    <row r="600" spans="1:14" s="122" customFormat="1" x14ac:dyDescent="0.3">
      <c r="A600" s="123"/>
      <c r="B600" s="123"/>
      <c r="C600" s="123"/>
      <c r="D600" s="123"/>
      <c r="E600" s="123"/>
      <c r="F600" s="123"/>
      <c r="G600" s="123"/>
      <c r="H600" s="123"/>
      <c r="I600" s="123"/>
      <c r="J600" s="123"/>
      <c r="K600" s="123"/>
      <c r="L600" s="123"/>
      <c r="M600" s="123"/>
      <c r="N600" s="123"/>
    </row>
    <row r="601" spans="1:14" s="122" customFormat="1" x14ac:dyDescent="0.3">
      <c r="A601" s="123"/>
      <c r="B601" s="123"/>
      <c r="C601" s="123"/>
      <c r="D601" s="123"/>
      <c r="E601" s="123"/>
      <c r="F601" s="123"/>
      <c r="G601" s="123"/>
      <c r="H601" s="123"/>
      <c r="I601" s="123"/>
      <c r="J601" s="123"/>
      <c r="K601" s="123"/>
      <c r="L601" s="123"/>
      <c r="M601" s="123"/>
      <c r="N601" s="123"/>
    </row>
    <row r="602" spans="1:14" s="122" customFormat="1" x14ac:dyDescent="0.3">
      <c r="A602" s="123"/>
      <c r="B602" s="123"/>
      <c r="C602" s="123"/>
      <c r="D602" s="123"/>
      <c r="E602" s="123"/>
      <c r="F602" s="123"/>
      <c r="G602" s="123"/>
      <c r="H602" s="123"/>
      <c r="I602" s="123"/>
      <c r="J602" s="123"/>
      <c r="K602" s="123"/>
      <c r="L602" s="123"/>
      <c r="M602" s="123"/>
      <c r="N602" s="123"/>
    </row>
    <row r="603" spans="1:14" s="122" customFormat="1" x14ac:dyDescent="0.3">
      <c r="A603" s="123"/>
      <c r="B603" s="123"/>
      <c r="C603" s="123"/>
      <c r="D603" s="123"/>
      <c r="E603" s="123"/>
      <c r="F603" s="123"/>
      <c r="G603" s="123"/>
      <c r="H603" s="123"/>
      <c r="I603" s="123"/>
      <c r="J603" s="123"/>
      <c r="K603" s="123"/>
      <c r="L603" s="123"/>
      <c r="M603" s="123"/>
      <c r="N603" s="123"/>
    </row>
    <row r="604" spans="1:14" s="122" customFormat="1" x14ac:dyDescent="0.3">
      <c r="A604" s="123"/>
      <c r="B604" s="123"/>
      <c r="C604" s="123"/>
      <c r="D604" s="123"/>
      <c r="E604" s="123"/>
      <c r="F604" s="123"/>
      <c r="G604" s="123"/>
      <c r="H604" s="123"/>
      <c r="I604" s="123"/>
      <c r="J604" s="123"/>
      <c r="K604" s="123"/>
      <c r="L604" s="123"/>
      <c r="M604" s="123"/>
      <c r="N604" s="123"/>
    </row>
    <row r="605" spans="1:14" s="122" customFormat="1" x14ac:dyDescent="0.3">
      <c r="A605" s="123"/>
      <c r="B605" s="123"/>
      <c r="C605" s="123"/>
      <c r="D605" s="123"/>
      <c r="E605" s="123"/>
      <c r="F605" s="123"/>
      <c r="G605" s="123"/>
      <c r="H605" s="123"/>
      <c r="I605" s="123"/>
      <c r="J605" s="123"/>
      <c r="K605" s="123"/>
      <c r="L605" s="123"/>
      <c r="M605" s="123"/>
      <c r="N605" s="123"/>
    </row>
    <row r="606" spans="1:14" s="122" customFormat="1" x14ac:dyDescent="0.3">
      <c r="A606" s="123"/>
      <c r="B606" s="123"/>
      <c r="C606" s="123"/>
      <c r="D606" s="123"/>
      <c r="E606" s="123"/>
      <c r="F606" s="123"/>
      <c r="G606" s="123"/>
      <c r="H606" s="123"/>
      <c r="I606" s="123"/>
      <c r="J606" s="123"/>
      <c r="K606" s="123"/>
      <c r="L606" s="123"/>
      <c r="M606" s="123"/>
      <c r="N606" s="123"/>
    </row>
    <row r="607" spans="1:14" s="122" customFormat="1" x14ac:dyDescent="0.3">
      <c r="A607" s="123"/>
      <c r="B607" s="123"/>
      <c r="C607" s="123"/>
      <c r="D607" s="123"/>
      <c r="E607" s="123"/>
      <c r="F607" s="123"/>
      <c r="G607" s="123"/>
      <c r="H607" s="123"/>
      <c r="I607" s="123"/>
      <c r="J607" s="123"/>
      <c r="K607" s="123"/>
      <c r="L607" s="123"/>
      <c r="M607" s="123"/>
      <c r="N607" s="123"/>
    </row>
    <row r="608" spans="1:14" s="122" customFormat="1" x14ac:dyDescent="0.3">
      <c r="A608" s="123"/>
      <c r="B608" s="123"/>
      <c r="C608" s="123"/>
      <c r="D608" s="123"/>
      <c r="E608" s="123"/>
      <c r="F608" s="123"/>
      <c r="G608" s="123"/>
      <c r="H608" s="123"/>
      <c r="I608" s="123"/>
      <c r="J608" s="123"/>
      <c r="K608" s="123"/>
      <c r="L608" s="123"/>
      <c r="M608" s="123"/>
      <c r="N608" s="123"/>
    </row>
    <row r="609" spans="1:14" s="122" customFormat="1" x14ac:dyDescent="0.3">
      <c r="A609" s="123"/>
      <c r="B609" s="123"/>
      <c r="C609" s="123"/>
      <c r="D609" s="123"/>
      <c r="E609" s="123"/>
      <c r="F609" s="123"/>
      <c r="G609" s="123"/>
      <c r="H609" s="123"/>
      <c r="I609" s="123"/>
      <c r="J609" s="123"/>
      <c r="K609" s="123"/>
      <c r="L609" s="123"/>
      <c r="M609" s="123"/>
      <c r="N609" s="123"/>
    </row>
    <row r="610" spans="1:14" s="122" customFormat="1" x14ac:dyDescent="0.3">
      <c r="A610" s="123"/>
      <c r="B610" s="123"/>
      <c r="C610" s="123"/>
      <c r="D610" s="123"/>
      <c r="E610" s="123"/>
      <c r="F610" s="123"/>
      <c r="G610" s="123"/>
      <c r="H610" s="123"/>
      <c r="I610" s="123"/>
      <c r="J610" s="123"/>
      <c r="K610" s="123"/>
      <c r="L610" s="123"/>
      <c r="M610" s="123"/>
      <c r="N610" s="123"/>
    </row>
    <row r="611" spans="1:14" s="122" customFormat="1" x14ac:dyDescent="0.3">
      <c r="A611" s="123"/>
      <c r="B611" s="123"/>
      <c r="C611" s="123"/>
      <c r="D611" s="123"/>
      <c r="E611" s="123"/>
      <c r="F611" s="123"/>
      <c r="G611" s="123"/>
      <c r="H611" s="123"/>
      <c r="I611" s="123"/>
      <c r="J611" s="123"/>
      <c r="K611" s="123"/>
      <c r="L611" s="123"/>
      <c r="M611" s="123"/>
      <c r="N611" s="123"/>
    </row>
    <row r="612" spans="1:14" s="122" customFormat="1" x14ac:dyDescent="0.3">
      <c r="A612" s="123"/>
      <c r="B612" s="123"/>
      <c r="C612" s="123"/>
      <c r="D612" s="123"/>
      <c r="E612" s="123"/>
      <c r="F612" s="123"/>
      <c r="G612" s="123"/>
      <c r="H612" s="123"/>
      <c r="I612" s="123"/>
      <c r="J612" s="123"/>
      <c r="K612" s="123"/>
      <c r="L612" s="123"/>
      <c r="M612" s="123"/>
      <c r="N612" s="123"/>
    </row>
    <row r="613" spans="1:14" s="122" customFormat="1" x14ac:dyDescent="0.3">
      <c r="A613" s="123"/>
      <c r="B613" s="123"/>
      <c r="C613" s="123"/>
      <c r="D613" s="123"/>
      <c r="E613" s="123"/>
      <c r="F613" s="123"/>
      <c r="G613" s="123"/>
      <c r="H613" s="123"/>
      <c r="I613" s="123"/>
      <c r="J613" s="123"/>
      <c r="K613" s="123"/>
      <c r="L613" s="123"/>
      <c r="M613" s="123"/>
      <c r="N613" s="123"/>
    </row>
    <row r="614" spans="1:14" s="122" customFormat="1" x14ac:dyDescent="0.3">
      <c r="A614" s="123"/>
      <c r="B614" s="123"/>
      <c r="C614" s="123"/>
      <c r="D614" s="123"/>
      <c r="E614" s="123"/>
      <c r="F614" s="123"/>
      <c r="G614" s="123"/>
      <c r="H614" s="123"/>
      <c r="I614" s="123"/>
      <c r="J614" s="123"/>
      <c r="K614" s="123"/>
      <c r="L614" s="123"/>
      <c r="M614" s="123"/>
      <c r="N614" s="123"/>
    </row>
    <row r="615" spans="1:14" s="122" customFormat="1" x14ac:dyDescent="0.3">
      <c r="A615" s="123"/>
      <c r="B615" s="123"/>
      <c r="C615" s="123"/>
      <c r="D615" s="123"/>
      <c r="E615" s="123"/>
      <c r="F615" s="123"/>
      <c r="G615" s="123"/>
      <c r="H615" s="123"/>
      <c r="I615" s="123"/>
      <c r="J615" s="123"/>
      <c r="K615" s="123"/>
      <c r="L615" s="123"/>
      <c r="M615" s="123"/>
      <c r="N615" s="123"/>
    </row>
    <row r="616" spans="1:14" s="122" customFormat="1" x14ac:dyDescent="0.3">
      <c r="A616" s="123"/>
      <c r="B616" s="123"/>
      <c r="C616" s="123"/>
      <c r="D616" s="123"/>
      <c r="E616" s="123"/>
      <c r="F616" s="123"/>
      <c r="G616" s="123"/>
      <c r="H616" s="123"/>
      <c r="I616" s="123"/>
      <c r="J616" s="123"/>
      <c r="K616" s="123"/>
      <c r="L616" s="123"/>
      <c r="M616" s="123"/>
      <c r="N616" s="123"/>
    </row>
    <row r="617" spans="1:14" s="122" customFormat="1" x14ac:dyDescent="0.3">
      <c r="A617" s="123"/>
      <c r="B617" s="123"/>
      <c r="C617" s="123"/>
      <c r="D617" s="123"/>
      <c r="E617" s="123"/>
      <c r="F617" s="123"/>
      <c r="G617" s="123"/>
      <c r="H617" s="123"/>
      <c r="I617" s="123"/>
      <c r="J617" s="123"/>
      <c r="K617" s="123"/>
      <c r="L617" s="123"/>
      <c r="M617" s="123"/>
      <c r="N617" s="123"/>
    </row>
    <row r="618" spans="1:14" s="122" customFormat="1" x14ac:dyDescent="0.3">
      <c r="A618" s="123"/>
      <c r="B618" s="123"/>
      <c r="C618" s="123"/>
      <c r="D618" s="123"/>
      <c r="E618" s="123"/>
      <c r="F618" s="123"/>
      <c r="G618" s="123"/>
      <c r="H618" s="123"/>
      <c r="I618" s="123"/>
      <c r="J618" s="123"/>
      <c r="K618" s="123"/>
      <c r="L618" s="123"/>
      <c r="M618" s="123"/>
      <c r="N618" s="123"/>
    </row>
    <row r="619" spans="1:14" s="122" customFormat="1" x14ac:dyDescent="0.3">
      <c r="A619" s="123"/>
      <c r="B619" s="123"/>
      <c r="C619" s="123"/>
      <c r="D619" s="123"/>
      <c r="E619" s="123"/>
      <c r="F619" s="123"/>
      <c r="G619" s="123"/>
      <c r="H619" s="123"/>
      <c r="I619" s="123"/>
      <c r="J619" s="123"/>
      <c r="K619" s="123"/>
      <c r="L619" s="123"/>
      <c r="M619" s="123"/>
      <c r="N619" s="123"/>
    </row>
    <row r="620" spans="1:14" s="122" customFormat="1" x14ac:dyDescent="0.3">
      <c r="A620" s="123"/>
      <c r="B620" s="123"/>
      <c r="C620" s="123"/>
      <c r="D620" s="123"/>
      <c r="E620" s="123"/>
      <c r="F620" s="123"/>
      <c r="G620" s="123"/>
      <c r="H620" s="123"/>
      <c r="I620" s="123"/>
      <c r="J620" s="123"/>
      <c r="K620" s="123"/>
      <c r="L620" s="123"/>
      <c r="M620" s="123"/>
      <c r="N620" s="123"/>
    </row>
    <row r="621" spans="1:14" s="122" customFormat="1" x14ac:dyDescent="0.3">
      <c r="A621" s="123"/>
      <c r="B621" s="123"/>
      <c r="C621" s="123"/>
      <c r="D621" s="123"/>
      <c r="E621" s="123"/>
      <c r="F621" s="123"/>
      <c r="G621" s="123"/>
      <c r="H621" s="123"/>
      <c r="I621" s="123"/>
      <c r="J621" s="123"/>
      <c r="K621" s="123"/>
      <c r="L621" s="123"/>
      <c r="M621" s="123"/>
      <c r="N621" s="123"/>
    </row>
    <row r="622" spans="1:14" s="122" customFormat="1" x14ac:dyDescent="0.3">
      <c r="A622" s="123"/>
      <c r="B622" s="123"/>
      <c r="C622" s="123"/>
      <c r="D622" s="123"/>
      <c r="E622" s="123"/>
      <c r="F622" s="123"/>
      <c r="G622" s="123"/>
      <c r="H622" s="123"/>
      <c r="I622" s="123"/>
      <c r="J622" s="123"/>
      <c r="K622" s="123"/>
      <c r="L622" s="123"/>
      <c r="M622" s="123"/>
      <c r="N622" s="123"/>
    </row>
    <row r="623" spans="1:14" s="122" customFormat="1" x14ac:dyDescent="0.3">
      <c r="A623" s="123"/>
      <c r="B623" s="123"/>
      <c r="C623" s="123"/>
      <c r="D623" s="123"/>
      <c r="E623" s="123"/>
      <c r="F623" s="123"/>
      <c r="G623" s="123"/>
      <c r="H623" s="123"/>
      <c r="I623" s="123"/>
      <c r="J623" s="123"/>
      <c r="K623" s="123"/>
      <c r="L623" s="123"/>
      <c r="M623" s="123"/>
      <c r="N623" s="123"/>
    </row>
    <row r="624" spans="1:14" s="122" customFormat="1" x14ac:dyDescent="0.3">
      <c r="A624" s="123"/>
      <c r="B624" s="123"/>
      <c r="C624" s="123"/>
      <c r="D624" s="123"/>
      <c r="E624" s="123"/>
      <c r="F624" s="123"/>
      <c r="G624" s="123"/>
      <c r="H624" s="123"/>
      <c r="I624" s="123"/>
      <c r="J624" s="123"/>
      <c r="K624" s="123"/>
      <c r="L624" s="123"/>
      <c r="M624" s="123"/>
      <c r="N624" s="123"/>
    </row>
    <row r="625" spans="1:14" s="122" customFormat="1" x14ac:dyDescent="0.3">
      <c r="A625" s="123"/>
      <c r="B625" s="123"/>
      <c r="C625" s="123"/>
      <c r="D625" s="123"/>
      <c r="E625" s="123"/>
      <c r="F625" s="123"/>
      <c r="G625" s="123"/>
      <c r="H625" s="123"/>
      <c r="I625" s="123"/>
      <c r="J625" s="123"/>
      <c r="K625" s="123"/>
      <c r="L625" s="123"/>
      <c r="M625" s="123"/>
      <c r="N625" s="123"/>
    </row>
    <row r="626" spans="1:14" s="122" customFormat="1" x14ac:dyDescent="0.3">
      <c r="A626" s="123"/>
      <c r="B626" s="123"/>
      <c r="C626" s="123"/>
      <c r="D626" s="123"/>
      <c r="E626" s="123"/>
      <c r="F626" s="123"/>
      <c r="G626" s="123"/>
      <c r="H626" s="123"/>
      <c r="I626" s="123"/>
      <c r="J626" s="123"/>
      <c r="K626" s="123"/>
      <c r="L626" s="123"/>
      <c r="M626" s="123"/>
      <c r="N626" s="123"/>
    </row>
    <row r="627" spans="1:14" s="122" customFormat="1" x14ac:dyDescent="0.3">
      <c r="A627" s="123"/>
      <c r="B627" s="123"/>
      <c r="C627" s="123"/>
      <c r="D627" s="123"/>
      <c r="E627" s="123"/>
      <c r="F627" s="123"/>
      <c r="G627" s="123"/>
      <c r="H627" s="123"/>
      <c r="I627" s="123"/>
      <c r="J627" s="123"/>
      <c r="K627" s="123"/>
      <c r="L627" s="123"/>
      <c r="M627" s="123"/>
      <c r="N627" s="123"/>
    </row>
    <row r="628" spans="1:14" s="122" customFormat="1" x14ac:dyDescent="0.3">
      <c r="A628" s="123"/>
      <c r="B628" s="123"/>
      <c r="C628" s="123"/>
      <c r="D628" s="123"/>
      <c r="E628" s="123"/>
      <c r="F628" s="123"/>
      <c r="G628" s="123"/>
      <c r="H628" s="123"/>
      <c r="I628" s="123"/>
      <c r="J628" s="123"/>
      <c r="K628" s="123"/>
      <c r="L628" s="123"/>
      <c r="M628" s="123"/>
      <c r="N628" s="123"/>
    </row>
    <row r="629" spans="1:14" s="122" customFormat="1" x14ac:dyDescent="0.3">
      <c r="A629" s="123"/>
      <c r="B629" s="123"/>
      <c r="C629" s="123"/>
      <c r="D629" s="123"/>
      <c r="E629" s="123"/>
      <c r="F629" s="123"/>
      <c r="G629" s="123"/>
      <c r="H629" s="123"/>
      <c r="I629" s="123"/>
      <c r="J629" s="123"/>
      <c r="K629" s="123"/>
      <c r="L629" s="123"/>
      <c r="M629" s="123"/>
      <c r="N629" s="123"/>
    </row>
    <row r="630" spans="1:14" s="122" customFormat="1" x14ac:dyDescent="0.3">
      <c r="A630" s="123"/>
      <c r="B630" s="123"/>
      <c r="C630" s="123"/>
      <c r="D630" s="123"/>
      <c r="E630" s="123"/>
      <c r="F630" s="123"/>
      <c r="G630" s="123"/>
      <c r="H630" s="123"/>
      <c r="I630" s="123"/>
      <c r="J630" s="123"/>
      <c r="K630" s="123"/>
      <c r="L630" s="123"/>
      <c r="M630" s="123"/>
      <c r="N630" s="123"/>
    </row>
    <row r="631" spans="1:14" s="122" customFormat="1" x14ac:dyDescent="0.3">
      <c r="A631" s="123"/>
      <c r="B631" s="123"/>
      <c r="C631" s="123"/>
      <c r="D631" s="123"/>
      <c r="E631" s="123"/>
      <c r="F631" s="123"/>
      <c r="G631" s="123"/>
      <c r="H631" s="123"/>
      <c r="I631" s="123"/>
      <c r="J631" s="123"/>
      <c r="K631" s="123"/>
      <c r="L631" s="123"/>
      <c r="M631" s="123"/>
      <c r="N631" s="123"/>
    </row>
    <row r="632" spans="1:14" s="122" customFormat="1" x14ac:dyDescent="0.3">
      <c r="A632" s="123"/>
      <c r="B632" s="123"/>
      <c r="C632" s="123"/>
      <c r="D632" s="123"/>
      <c r="E632" s="123"/>
      <c r="F632" s="123"/>
      <c r="G632" s="123"/>
      <c r="H632" s="123"/>
      <c r="I632" s="123"/>
      <c r="J632" s="123"/>
      <c r="K632" s="123"/>
      <c r="L632" s="123"/>
      <c r="M632" s="123"/>
      <c r="N632" s="123"/>
    </row>
    <row r="633" spans="1:14" s="122" customFormat="1" x14ac:dyDescent="0.3">
      <c r="A633" s="123"/>
      <c r="B633" s="123"/>
      <c r="C633" s="123"/>
      <c r="D633" s="123"/>
      <c r="E633" s="123"/>
      <c r="F633" s="123"/>
      <c r="G633" s="123"/>
      <c r="H633" s="123"/>
      <c r="I633" s="123"/>
      <c r="J633" s="123"/>
      <c r="K633" s="123"/>
      <c r="L633" s="123"/>
      <c r="M633" s="123"/>
      <c r="N633" s="123"/>
    </row>
    <row r="634" spans="1:14" s="122" customFormat="1" x14ac:dyDescent="0.3">
      <c r="A634" s="123"/>
      <c r="B634" s="123"/>
      <c r="C634" s="123"/>
      <c r="D634" s="123"/>
      <c r="E634" s="123"/>
      <c r="F634" s="123"/>
      <c r="G634" s="123"/>
      <c r="H634" s="123"/>
      <c r="I634" s="123"/>
      <c r="J634" s="123"/>
      <c r="K634" s="123"/>
      <c r="L634" s="123"/>
      <c r="M634" s="123"/>
      <c r="N634" s="123"/>
    </row>
    <row r="635" spans="1:14" s="122" customFormat="1" x14ac:dyDescent="0.3">
      <c r="A635" s="123"/>
      <c r="B635" s="123"/>
      <c r="C635" s="123"/>
      <c r="D635" s="123"/>
      <c r="E635" s="123"/>
      <c r="F635" s="123"/>
      <c r="G635" s="123"/>
      <c r="H635" s="123"/>
      <c r="I635" s="123"/>
      <c r="J635" s="123"/>
      <c r="K635" s="123"/>
      <c r="L635" s="123"/>
      <c r="M635" s="123"/>
      <c r="N635" s="123"/>
    </row>
    <row r="636" spans="1:14" s="122" customFormat="1" x14ac:dyDescent="0.3">
      <c r="A636" s="123"/>
      <c r="B636" s="123"/>
      <c r="C636" s="123"/>
      <c r="D636" s="123"/>
      <c r="E636" s="123"/>
      <c r="F636" s="123"/>
      <c r="G636" s="123"/>
      <c r="H636" s="123"/>
      <c r="I636" s="123"/>
      <c r="J636" s="123"/>
      <c r="K636" s="123"/>
      <c r="L636" s="123"/>
      <c r="M636" s="123"/>
      <c r="N636" s="123"/>
    </row>
    <row r="637" spans="1:14" s="122" customFormat="1" x14ac:dyDescent="0.3">
      <c r="A637" s="123"/>
      <c r="B637" s="123"/>
      <c r="C637" s="123"/>
      <c r="D637" s="123"/>
      <c r="E637" s="123"/>
      <c r="F637" s="123"/>
      <c r="G637" s="123"/>
      <c r="H637" s="123"/>
      <c r="I637" s="123"/>
      <c r="J637" s="123"/>
      <c r="K637" s="123"/>
      <c r="L637" s="123"/>
      <c r="M637" s="123"/>
      <c r="N637" s="123"/>
    </row>
    <row r="638" spans="1:14" s="122" customFormat="1" x14ac:dyDescent="0.3">
      <c r="A638" s="123"/>
      <c r="B638" s="123"/>
      <c r="C638" s="123"/>
      <c r="D638" s="123"/>
      <c r="E638" s="123"/>
      <c r="F638" s="123"/>
      <c r="G638" s="123"/>
      <c r="H638" s="123"/>
      <c r="I638" s="123"/>
      <c r="J638" s="123"/>
      <c r="K638" s="123"/>
      <c r="L638" s="123"/>
      <c r="M638" s="123"/>
      <c r="N638" s="123"/>
    </row>
    <row r="639" spans="1:14" s="122" customFormat="1" x14ac:dyDescent="0.3">
      <c r="A639" s="123"/>
      <c r="B639" s="123"/>
      <c r="C639" s="123"/>
      <c r="D639" s="123"/>
      <c r="E639" s="123"/>
      <c r="F639" s="123"/>
      <c r="G639" s="123"/>
      <c r="H639" s="123"/>
      <c r="I639" s="123"/>
      <c r="J639" s="123"/>
      <c r="K639" s="123"/>
      <c r="L639" s="123"/>
      <c r="M639" s="123"/>
      <c r="N639" s="123"/>
    </row>
    <row r="640" spans="1:14" s="122" customFormat="1" x14ac:dyDescent="0.3">
      <c r="A640" s="123"/>
      <c r="B640" s="123"/>
      <c r="C640" s="123"/>
      <c r="D640" s="123"/>
      <c r="E640" s="123"/>
      <c r="F640" s="123"/>
      <c r="G640" s="123"/>
      <c r="H640" s="123"/>
      <c r="I640" s="123"/>
      <c r="J640" s="123"/>
      <c r="K640" s="123"/>
      <c r="L640" s="123"/>
      <c r="M640" s="123"/>
      <c r="N640" s="123"/>
    </row>
    <row r="641" spans="1:14" s="122" customFormat="1" x14ac:dyDescent="0.3">
      <c r="A641" s="123"/>
      <c r="B641" s="123"/>
      <c r="C641" s="123"/>
      <c r="D641" s="123"/>
      <c r="E641" s="123"/>
      <c r="F641" s="123"/>
      <c r="G641" s="123"/>
      <c r="H641" s="123"/>
      <c r="I641" s="123"/>
      <c r="J641" s="123"/>
      <c r="K641" s="123"/>
      <c r="L641" s="123"/>
      <c r="M641" s="123"/>
      <c r="N641" s="123"/>
    </row>
    <row r="642" spans="1:14" s="122" customFormat="1" x14ac:dyDescent="0.3">
      <c r="A642" s="123"/>
      <c r="B642" s="123"/>
      <c r="C642" s="123"/>
      <c r="D642" s="123"/>
      <c r="E642" s="123"/>
      <c r="F642" s="123"/>
      <c r="G642" s="123"/>
      <c r="H642" s="123"/>
      <c r="I642" s="123"/>
      <c r="J642" s="123"/>
      <c r="K642" s="123"/>
      <c r="L642" s="123"/>
      <c r="M642" s="123"/>
      <c r="N642" s="123"/>
    </row>
    <row r="643" spans="1:14" s="122" customFormat="1" x14ac:dyDescent="0.3">
      <c r="A643" s="123"/>
      <c r="B643" s="123"/>
      <c r="C643" s="123"/>
      <c r="D643" s="123"/>
      <c r="E643" s="123"/>
      <c r="F643" s="123"/>
      <c r="G643" s="123"/>
      <c r="H643" s="123"/>
      <c r="I643" s="123"/>
      <c r="J643" s="123"/>
      <c r="K643" s="123"/>
      <c r="L643" s="123"/>
      <c r="M643" s="123"/>
      <c r="N643" s="123"/>
    </row>
    <row r="644" spans="1:14" s="122" customFormat="1" x14ac:dyDescent="0.3">
      <c r="A644" s="123"/>
      <c r="B644" s="123"/>
      <c r="C644" s="123"/>
      <c r="D644" s="123"/>
      <c r="E644" s="123"/>
      <c r="F644" s="123"/>
      <c r="G644" s="123"/>
      <c r="H644" s="123"/>
      <c r="I644" s="123"/>
      <c r="J644" s="123"/>
      <c r="K644" s="123"/>
      <c r="L644" s="123"/>
      <c r="M644" s="123"/>
      <c r="N644" s="123"/>
    </row>
    <row r="645" spans="1:14" s="122" customFormat="1" x14ac:dyDescent="0.3">
      <c r="A645" s="123"/>
      <c r="B645" s="123"/>
      <c r="C645" s="123"/>
      <c r="D645" s="123"/>
      <c r="E645" s="123"/>
      <c r="F645" s="123"/>
      <c r="G645" s="123"/>
      <c r="H645" s="123"/>
      <c r="I645" s="123"/>
      <c r="J645" s="123"/>
      <c r="K645" s="123"/>
      <c r="L645" s="123"/>
      <c r="M645" s="123"/>
      <c r="N645" s="123"/>
    </row>
    <row r="646" spans="1:14" s="122" customFormat="1" x14ac:dyDescent="0.3">
      <c r="A646" s="123"/>
      <c r="B646" s="123"/>
      <c r="C646" s="123"/>
      <c r="D646" s="123"/>
      <c r="E646" s="123"/>
      <c r="F646" s="123"/>
      <c r="G646" s="123"/>
      <c r="H646" s="123"/>
      <c r="I646" s="123"/>
      <c r="J646" s="123"/>
      <c r="K646" s="123"/>
      <c r="L646" s="123"/>
      <c r="M646" s="123"/>
      <c r="N646" s="123"/>
    </row>
    <row r="647" spans="1:14" s="122" customFormat="1" x14ac:dyDescent="0.3">
      <c r="A647" s="123"/>
      <c r="B647" s="123"/>
      <c r="C647" s="123"/>
      <c r="D647" s="123"/>
      <c r="E647" s="123"/>
      <c r="F647" s="123"/>
      <c r="G647" s="123"/>
      <c r="H647" s="123"/>
      <c r="I647" s="123"/>
      <c r="J647" s="123"/>
      <c r="K647" s="123"/>
      <c r="L647" s="123"/>
      <c r="M647" s="123"/>
      <c r="N647" s="123"/>
    </row>
    <row r="648" spans="1:14" s="122" customFormat="1" x14ac:dyDescent="0.3">
      <c r="A648" s="123"/>
      <c r="B648" s="123"/>
      <c r="C648" s="123"/>
      <c r="D648" s="123"/>
      <c r="E648" s="123"/>
      <c r="F648" s="123"/>
      <c r="G648" s="123"/>
      <c r="H648" s="123"/>
      <c r="I648" s="123"/>
      <c r="J648" s="123"/>
      <c r="K648" s="123"/>
      <c r="L648" s="123"/>
      <c r="M648" s="123"/>
      <c r="N648" s="123"/>
    </row>
    <row r="649" spans="1:14" s="122" customFormat="1" x14ac:dyDescent="0.3">
      <c r="A649" s="123"/>
      <c r="B649" s="123"/>
      <c r="C649" s="123"/>
      <c r="D649" s="123"/>
      <c r="E649" s="123"/>
      <c r="F649" s="123"/>
      <c r="G649" s="123"/>
      <c r="H649" s="123"/>
      <c r="I649" s="123"/>
      <c r="J649" s="123"/>
      <c r="K649" s="123"/>
      <c r="L649" s="123"/>
      <c r="M649" s="123"/>
      <c r="N649" s="123"/>
    </row>
    <row r="650" spans="1:14" s="122" customFormat="1" x14ac:dyDescent="0.3">
      <c r="A650" s="123"/>
      <c r="B650" s="123"/>
      <c r="C650" s="123"/>
      <c r="D650" s="123"/>
      <c r="E650" s="123"/>
      <c r="F650" s="123"/>
      <c r="G650" s="123"/>
      <c r="H650" s="123"/>
      <c r="I650" s="123"/>
      <c r="J650" s="123"/>
      <c r="K650" s="123"/>
      <c r="L650" s="123"/>
      <c r="M650" s="123"/>
      <c r="N650" s="123"/>
    </row>
    <row r="651" spans="1:14" s="122" customFormat="1" x14ac:dyDescent="0.3">
      <c r="A651" s="123"/>
      <c r="B651" s="123"/>
      <c r="C651" s="123"/>
      <c r="D651" s="123"/>
      <c r="E651" s="123"/>
      <c r="F651" s="123"/>
      <c r="G651" s="123"/>
      <c r="H651" s="123"/>
      <c r="I651" s="123"/>
      <c r="J651" s="123"/>
      <c r="K651" s="123"/>
      <c r="L651" s="123"/>
      <c r="M651" s="123"/>
      <c r="N651" s="123"/>
    </row>
    <row r="652" spans="1:14" s="122" customFormat="1" x14ac:dyDescent="0.3">
      <c r="A652" s="123"/>
      <c r="B652" s="123"/>
      <c r="C652" s="123"/>
      <c r="D652" s="123"/>
      <c r="E652" s="123"/>
      <c r="F652" s="123"/>
      <c r="G652" s="123"/>
      <c r="H652" s="123"/>
      <c r="I652" s="123"/>
      <c r="J652" s="123"/>
      <c r="K652" s="123"/>
      <c r="L652" s="123"/>
      <c r="M652" s="123"/>
      <c r="N652" s="123"/>
    </row>
    <row r="653" spans="1:14" s="122" customFormat="1" x14ac:dyDescent="0.3">
      <c r="A653" s="123"/>
      <c r="B653" s="123"/>
      <c r="C653" s="123"/>
      <c r="D653" s="123"/>
      <c r="E653" s="123"/>
      <c r="F653" s="123"/>
      <c r="G653" s="123"/>
      <c r="H653" s="123"/>
      <c r="I653" s="123"/>
      <c r="J653" s="123"/>
      <c r="K653" s="123"/>
      <c r="L653" s="123"/>
      <c r="M653" s="123"/>
      <c r="N653" s="123"/>
    </row>
    <row r="654" spans="1:14" s="122" customFormat="1" x14ac:dyDescent="0.3">
      <c r="A654" s="123"/>
      <c r="B654" s="123"/>
      <c r="C654" s="123"/>
      <c r="D654" s="123"/>
      <c r="E654" s="123"/>
      <c r="F654" s="123"/>
      <c r="G654" s="123"/>
      <c r="H654" s="123"/>
      <c r="I654" s="123"/>
      <c r="J654" s="123"/>
      <c r="K654" s="123"/>
      <c r="L654" s="123"/>
      <c r="M654" s="123"/>
      <c r="N654" s="123"/>
    </row>
    <row r="655" spans="1:14" s="122" customFormat="1" x14ac:dyDescent="0.3">
      <c r="A655" s="123"/>
      <c r="B655" s="123"/>
      <c r="C655" s="123"/>
      <c r="D655" s="123"/>
      <c r="E655" s="123"/>
      <c r="F655" s="123"/>
      <c r="G655" s="123"/>
      <c r="H655" s="123"/>
      <c r="I655" s="123"/>
      <c r="J655" s="123"/>
      <c r="K655" s="123"/>
      <c r="L655" s="123"/>
      <c r="M655" s="123"/>
      <c r="N655" s="123"/>
    </row>
    <row r="656" spans="1:14" s="122" customFormat="1" x14ac:dyDescent="0.3">
      <c r="A656" s="123"/>
      <c r="B656" s="123"/>
      <c r="C656" s="123"/>
      <c r="D656" s="123"/>
      <c r="E656" s="123"/>
      <c r="F656" s="123"/>
      <c r="G656" s="123"/>
      <c r="H656" s="123"/>
      <c r="I656" s="123"/>
      <c r="J656" s="123"/>
      <c r="K656" s="123"/>
      <c r="L656" s="123"/>
      <c r="M656" s="123"/>
      <c r="N656" s="123"/>
    </row>
    <row r="657" spans="1:14" s="122" customFormat="1" x14ac:dyDescent="0.3">
      <c r="A657" s="123"/>
      <c r="B657" s="123"/>
      <c r="C657" s="123"/>
      <c r="D657" s="123"/>
      <c r="E657" s="123"/>
      <c r="F657" s="123"/>
      <c r="G657" s="123"/>
      <c r="H657" s="123"/>
      <c r="I657" s="123"/>
      <c r="J657" s="123"/>
      <c r="K657" s="123"/>
      <c r="L657" s="123"/>
      <c r="M657" s="123"/>
      <c r="N657" s="123"/>
    </row>
    <row r="658" spans="1:14" s="122" customFormat="1" x14ac:dyDescent="0.3">
      <c r="A658" s="123"/>
      <c r="B658" s="123"/>
      <c r="C658" s="123"/>
      <c r="D658" s="123"/>
      <c r="E658" s="123"/>
      <c r="F658" s="123"/>
      <c r="G658" s="123"/>
      <c r="H658" s="123"/>
      <c r="I658" s="123"/>
      <c r="J658" s="123"/>
      <c r="K658" s="123"/>
      <c r="L658" s="123"/>
      <c r="M658" s="123"/>
      <c r="N658" s="123"/>
    </row>
    <row r="659" spans="1:14" s="122" customFormat="1" x14ac:dyDescent="0.3">
      <c r="A659" s="123"/>
      <c r="B659" s="123"/>
      <c r="C659" s="123"/>
      <c r="D659" s="123"/>
      <c r="E659" s="123"/>
      <c r="F659" s="123"/>
      <c r="G659" s="123"/>
      <c r="H659" s="123"/>
      <c r="I659" s="123"/>
      <c r="J659" s="123"/>
      <c r="K659" s="123"/>
      <c r="L659" s="123"/>
      <c r="M659" s="123"/>
      <c r="N659" s="123"/>
    </row>
    <row r="660" spans="1:14" s="122" customFormat="1" x14ac:dyDescent="0.3">
      <c r="A660" s="123"/>
      <c r="B660" s="123"/>
      <c r="C660" s="123"/>
      <c r="D660" s="123"/>
      <c r="E660" s="123"/>
      <c r="F660" s="123"/>
      <c r="G660" s="123"/>
      <c r="H660" s="123"/>
      <c r="I660" s="123"/>
      <c r="J660" s="123"/>
      <c r="K660" s="123"/>
      <c r="L660" s="123"/>
      <c r="M660" s="123"/>
      <c r="N660" s="123"/>
    </row>
    <row r="661" spans="1:14" s="122" customFormat="1" x14ac:dyDescent="0.3">
      <c r="A661" s="123"/>
      <c r="B661" s="123"/>
      <c r="C661" s="123"/>
      <c r="D661" s="123"/>
      <c r="E661" s="123"/>
      <c r="F661" s="123"/>
      <c r="G661" s="123"/>
      <c r="H661" s="123"/>
      <c r="I661" s="123"/>
      <c r="J661" s="123"/>
      <c r="K661" s="123"/>
      <c r="L661" s="123"/>
      <c r="M661" s="123"/>
      <c r="N661" s="123"/>
    </row>
    <row r="662" spans="1:14" s="122" customFormat="1" x14ac:dyDescent="0.3">
      <c r="A662" s="123"/>
      <c r="B662" s="123"/>
      <c r="C662" s="123"/>
      <c r="D662" s="123"/>
      <c r="E662" s="123"/>
      <c r="F662" s="123"/>
      <c r="G662" s="123"/>
      <c r="H662" s="123"/>
      <c r="I662" s="123"/>
      <c r="J662" s="123"/>
      <c r="K662" s="123"/>
      <c r="L662" s="123"/>
      <c r="M662" s="123"/>
      <c r="N662" s="123"/>
    </row>
    <row r="663" spans="1:14" s="122" customFormat="1" x14ac:dyDescent="0.3">
      <c r="A663" s="123"/>
      <c r="B663" s="123"/>
      <c r="C663" s="123"/>
      <c r="D663" s="123"/>
      <c r="E663" s="123"/>
      <c r="F663" s="123"/>
      <c r="G663" s="123"/>
      <c r="H663" s="123"/>
      <c r="I663" s="123"/>
      <c r="J663" s="123"/>
      <c r="K663" s="123"/>
      <c r="L663" s="123"/>
      <c r="M663" s="123"/>
      <c r="N663" s="123"/>
    </row>
    <row r="664" spans="1:14" s="122" customFormat="1" x14ac:dyDescent="0.3">
      <c r="A664" s="123"/>
      <c r="B664" s="123"/>
      <c r="C664" s="123"/>
      <c r="D664" s="123"/>
      <c r="E664" s="123"/>
      <c r="F664" s="123"/>
      <c r="G664" s="123"/>
      <c r="H664" s="123"/>
      <c r="I664" s="123"/>
      <c r="J664" s="123"/>
      <c r="K664" s="123"/>
      <c r="L664" s="123"/>
      <c r="M664" s="123"/>
      <c r="N664" s="123"/>
    </row>
    <row r="665" spans="1:14" s="122" customFormat="1" x14ac:dyDescent="0.3">
      <c r="A665" s="123"/>
      <c r="B665" s="123"/>
      <c r="C665" s="123"/>
      <c r="D665" s="123"/>
      <c r="E665" s="123"/>
      <c r="F665" s="123"/>
      <c r="G665" s="123"/>
      <c r="H665" s="123"/>
      <c r="I665" s="123"/>
      <c r="J665" s="123"/>
      <c r="K665" s="123"/>
      <c r="L665" s="123"/>
      <c r="M665" s="123"/>
      <c r="N665" s="123"/>
    </row>
    <row r="666" spans="1:14" s="122" customFormat="1" x14ac:dyDescent="0.3">
      <c r="A666" s="123"/>
      <c r="B666" s="123"/>
      <c r="C666" s="123"/>
      <c r="D666" s="123"/>
      <c r="E666" s="123"/>
      <c r="F666" s="123"/>
      <c r="G666" s="123"/>
      <c r="H666" s="123"/>
      <c r="I666" s="123"/>
      <c r="J666" s="123"/>
      <c r="K666" s="123"/>
      <c r="L666" s="123"/>
      <c r="M666" s="123"/>
      <c r="N666" s="123"/>
    </row>
    <row r="667" spans="1:14" s="122" customFormat="1" x14ac:dyDescent="0.3">
      <c r="A667" s="123"/>
      <c r="B667" s="123"/>
      <c r="C667" s="123"/>
      <c r="D667" s="123"/>
      <c r="E667" s="123"/>
      <c r="F667" s="123"/>
      <c r="G667" s="123"/>
      <c r="H667" s="123"/>
      <c r="I667" s="123"/>
      <c r="J667" s="123"/>
      <c r="K667" s="123"/>
      <c r="L667" s="123"/>
      <c r="M667" s="123"/>
      <c r="N667" s="123"/>
    </row>
    <row r="668" spans="1:14" s="122" customFormat="1" x14ac:dyDescent="0.3">
      <c r="A668" s="123"/>
      <c r="B668" s="123"/>
      <c r="C668" s="123"/>
      <c r="D668" s="123"/>
      <c r="E668" s="123"/>
      <c r="F668" s="123"/>
      <c r="G668" s="123"/>
      <c r="H668" s="123"/>
      <c r="I668" s="123"/>
      <c r="J668" s="123"/>
      <c r="K668" s="123"/>
      <c r="L668" s="123"/>
      <c r="M668" s="123"/>
      <c r="N668" s="123"/>
    </row>
    <row r="669" spans="1:14" s="122" customFormat="1" x14ac:dyDescent="0.3">
      <c r="A669" s="123"/>
      <c r="B669" s="123"/>
      <c r="C669" s="123"/>
      <c r="D669" s="123"/>
      <c r="E669" s="123"/>
      <c r="F669" s="123"/>
      <c r="G669" s="123"/>
      <c r="H669" s="123"/>
      <c r="I669" s="123"/>
      <c r="J669" s="123"/>
      <c r="K669" s="123"/>
      <c r="L669" s="123"/>
      <c r="M669" s="123"/>
      <c r="N669" s="123"/>
    </row>
    <row r="670" spans="1:14" s="122" customFormat="1" x14ac:dyDescent="0.3">
      <c r="A670" s="123"/>
      <c r="B670" s="123"/>
      <c r="C670" s="123"/>
      <c r="D670" s="123"/>
      <c r="E670" s="123"/>
      <c r="F670" s="123"/>
      <c r="G670" s="123"/>
      <c r="H670" s="123"/>
      <c r="I670" s="123"/>
      <c r="J670" s="123"/>
      <c r="K670" s="123"/>
      <c r="L670" s="123"/>
      <c r="M670" s="123"/>
      <c r="N670" s="123"/>
    </row>
    <row r="671" spans="1:14" s="122" customFormat="1" x14ac:dyDescent="0.3">
      <c r="A671" s="123"/>
      <c r="B671" s="123"/>
      <c r="C671" s="123"/>
      <c r="D671" s="123"/>
      <c r="E671" s="123"/>
      <c r="F671" s="123"/>
      <c r="G671" s="123"/>
      <c r="H671" s="123"/>
      <c r="I671" s="123"/>
      <c r="J671" s="123"/>
      <c r="K671" s="123"/>
      <c r="L671" s="123"/>
      <c r="M671" s="123"/>
      <c r="N671" s="123"/>
    </row>
    <row r="672" spans="1:14" s="122" customFormat="1" x14ac:dyDescent="0.3">
      <c r="A672" s="123"/>
      <c r="B672" s="123"/>
      <c r="C672" s="123"/>
      <c r="D672" s="123"/>
      <c r="E672" s="123"/>
      <c r="F672" s="123"/>
      <c r="G672" s="123"/>
      <c r="H672" s="123"/>
      <c r="I672" s="123"/>
      <c r="J672" s="123"/>
      <c r="K672" s="123"/>
      <c r="L672" s="123"/>
      <c r="M672" s="123"/>
      <c r="N672" s="123"/>
    </row>
    <row r="673" spans="1:14" s="122" customFormat="1" x14ac:dyDescent="0.3">
      <c r="A673" s="123"/>
      <c r="B673" s="123"/>
      <c r="C673" s="123"/>
      <c r="D673" s="123"/>
      <c r="E673" s="123"/>
      <c r="F673" s="123"/>
      <c r="G673" s="123"/>
      <c r="H673" s="123"/>
      <c r="I673" s="123"/>
      <c r="J673" s="123"/>
      <c r="K673" s="123"/>
      <c r="L673" s="123"/>
      <c r="M673" s="123"/>
      <c r="N673" s="123"/>
    </row>
    <row r="674" spans="1:14" s="122" customFormat="1" x14ac:dyDescent="0.3">
      <c r="A674" s="123"/>
      <c r="B674" s="123"/>
      <c r="C674" s="123"/>
      <c r="D674" s="123"/>
      <c r="E674" s="123"/>
      <c r="F674" s="123"/>
      <c r="G674" s="123"/>
      <c r="H674" s="123"/>
      <c r="I674" s="123"/>
      <c r="J674" s="123"/>
      <c r="K674" s="123"/>
      <c r="L674" s="123"/>
      <c r="M674" s="123"/>
      <c r="N674" s="123"/>
    </row>
    <row r="675" spans="1:14" s="122" customFormat="1" x14ac:dyDescent="0.3">
      <c r="A675" s="123"/>
      <c r="B675" s="123"/>
      <c r="C675" s="123"/>
      <c r="D675" s="123"/>
      <c r="E675" s="123"/>
      <c r="F675" s="123"/>
      <c r="G675" s="123"/>
      <c r="H675" s="123"/>
      <c r="I675" s="123"/>
      <c r="J675" s="123"/>
      <c r="K675" s="123"/>
      <c r="L675" s="123"/>
      <c r="M675" s="123"/>
      <c r="N675" s="123"/>
    </row>
    <row r="676" spans="1:14" s="122" customFormat="1" x14ac:dyDescent="0.3">
      <c r="A676" s="123"/>
      <c r="B676" s="123"/>
      <c r="C676" s="123"/>
      <c r="D676" s="123"/>
      <c r="E676" s="123"/>
      <c r="F676" s="123"/>
      <c r="G676" s="123"/>
      <c r="H676" s="123"/>
      <c r="I676" s="123"/>
      <c r="J676" s="123"/>
      <c r="K676" s="123"/>
      <c r="L676" s="123"/>
      <c r="M676" s="123"/>
      <c r="N676" s="123"/>
    </row>
    <row r="677" spans="1:14" s="122" customFormat="1" x14ac:dyDescent="0.3">
      <c r="A677" s="123"/>
      <c r="B677" s="123"/>
      <c r="C677" s="123"/>
      <c r="D677" s="123"/>
      <c r="E677" s="123"/>
      <c r="F677" s="123"/>
      <c r="G677" s="123"/>
      <c r="H677" s="123"/>
      <c r="I677" s="123"/>
      <c r="J677" s="123"/>
      <c r="K677" s="123"/>
      <c r="L677" s="123"/>
      <c r="M677" s="123"/>
      <c r="N677" s="123"/>
    </row>
    <row r="678" spans="1:14" s="122" customFormat="1" x14ac:dyDescent="0.3">
      <c r="A678" s="123"/>
      <c r="B678" s="123"/>
      <c r="C678" s="123"/>
      <c r="D678" s="123"/>
      <c r="E678" s="123"/>
      <c r="F678" s="123"/>
      <c r="G678" s="123"/>
      <c r="H678" s="123"/>
      <c r="I678" s="123"/>
      <c r="J678" s="123"/>
      <c r="K678" s="123"/>
      <c r="L678" s="123"/>
      <c r="M678" s="123"/>
      <c r="N678" s="123"/>
    </row>
    <row r="679" spans="1:14" s="122" customFormat="1" x14ac:dyDescent="0.3">
      <c r="A679" s="123"/>
      <c r="B679" s="123"/>
      <c r="C679" s="123"/>
      <c r="D679" s="123"/>
      <c r="E679" s="123"/>
      <c r="F679" s="123"/>
      <c r="G679" s="123"/>
      <c r="H679" s="123"/>
      <c r="I679" s="123"/>
      <c r="J679" s="123"/>
      <c r="K679" s="123"/>
      <c r="L679" s="123"/>
      <c r="M679" s="123"/>
      <c r="N679" s="123"/>
    </row>
    <row r="680" spans="1:14" s="122" customFormat="1" x14ac:dyDescent="0.3">
      <c r="A680" s="123"/>
      <c r="B680" s="123"/>
      <c r="C680" s="123"/>
      <c r="D680" s="123"/>
      <c r="E680" s="123"/>
      <c r="F680" s="123"/>
      <c r="G680" s="123"/>
      <c r="H680" s="123"/>
      <c r="I680" s="123"/>
      <c r="J680" s="123"/>
      <c r="K680" s="123"/>
      <c r="L680" s="123"/>
      <c r="M680" s="123"/>
      <c r="N680" s="123"/>
    </row>
    <row r="681" spans="1:14" s="122" customFormat="1" x14ac:dyDescent="0.3">
      <c r="A681" s="123"/>
      <c r="B681" s="123"/>
      <c r="C681" s="123"/>
      <c r="D681" s="123"/>
      <c r="E681" s="123"/>
      <c r="F681" s="123"/>
      <c r="G681" s="123"/>
      <c r="H681" s="123"/>
      <c r="I681" s="123"/>
      <c r="J681" s="123"/>
      <c r="K681" s="123"/>
      <c r="L681" s="123"/>
      <c r="M681" s="123"/>
      <c r="N681" s="123"/>
    </row>
    <row r="682" spans="1:14" s="122" customFormat="1" x14ac:dyDescent="0.3">
      <c r="A682" s="123"/>
      <c r="B682" s="123"/>
      <c r="C682" s="123"/>
      <c r="D682" s="123"/>
      <c r="E682" s="123"/>
      <c r="F682" s="123"/>
      <c r="G682" s="123"/>
      <c r="H682" s="123"/>
      <c r="I682" s="123"/>
      <c r="J682" s="123"/>
      <c r="K682" s="123"/>
      <c r="L682" s="123"/>
      <c r="M682" s="123"/>
      <c r="N682" s="123"/>
    </row>
    <row r="683" spans="1:14" s="122" customFormat="1" x14ac:dyDescent="0.3">
      <c r="A683" s="123"/>
      <c r="B683" s="123"/>
      <c r="C683" s="123"/>
      <c r="D683" s="123"/>
      <c r="E683" s="123"/>
      <c r="F683" s="123"/>
      <c r="G683" s="123"/>
      <c r="H683" s="123"/>
      <c r="I683" s="123"/>
      <c r="J683" s="123"/>
      <c r="K683" s="123"/>
      <c r="L683" s="123"/>
      <c r="M683" s="123"/>
      <c r="N683" s="123"/>
    </row>
    <row r="684" spans="1:14" s="122" customFormat="1" x14ac:dyDescent="0.3">
      <c r="A684" s="123"/>
      <c r="B684" s="123"/>
      <c r="C684" s="123"/>
      <c r="D684" s="123"/>
      <c r="E684" s="123"/>
      <c r="F684" s="123"/>
      <c r="G684" s="123"/>
      <c r="H684" s="123"/>
      <c r="I684" s="123"/>
      <c r="J684" s="123"/>
      <c r="K684" s="123"/>
      <c r="L684" s="123"/>
      <c r="M684" s="123"/>
      <c r="N684" s="123"/>
    </row>
    <row r="685" spans="1:14" s="122" customFormat="1" x14ac:dyDescent="0.3">
      <c r="A685" s="123"/>
      <c r="B685" s="123"/>
      <c r="C685" s="123"/>
      <c r="D685" s="123"/>
      <c r="E685" s="123"/>
      <c r="F685" s="123"/>
      <c r="G685" s="123"/>
      <c r="H685" s="123"/>
      <c r="I685" s="123"/>
      <c r="J685" s="123"/>
      <c r="K685" s="123"/>
      <c r="L685" s="123"/>
      <c r="M685" s="123"/>
      <c r="N685" s="123"/>
    </row>
    <row r="686" spans="1:14" s="122" customFormat="1" x14ac:dyDescent="0.3">
      <c r="A686" s="123"/>
      <c r="B686" s="123"/>
      <c r="C686" s="123"/>
      <c r="D686" s="123"/>
      <c r="E686" s="123"/>
      <c r="F686" s="123"/>
      <c r="G686" s="123"/>
      <c r="H686" s="123"/>
      <c r="I686" s="123"/>
      <c r="J686" s="123"/>
      <c r="K686" s="123"/>
      <c r="L686" s="123"/>
      <c r="M686" s="123"/>
      <c r="N686" s="123"/>
    </row>
    <row r="687" spans="1:14" s="122" customFormat="1" x14ac:dyDescent="0.3">
      <c r="A687" s="123"/>
      <c r="B687" s="123"/>
      <c r="C687" s="123"/>
      <c r="D687" s="123"/>
      <c r="E687" s="123"/>
      <c r="F687" s="123"/>
      <c r="G687" s="123"/>
      <c r="H687" s="123"/>
      <c r="I687" s="123"/>
      <c r="J687" s="123"/>
      <c r="K687" s="123"/>
      <c r="L687" s="123"/>
      <c r="M687" s="123"/>
      <c r="N687" s="123"/>
    </row>
    <row r="688" spans="1:14" s="122" customFormat="1" x14ac:dyDescent="0.3">
      <c r="A688" s="123"/>
      <c r="B688" s="123"/>
      <c r="C688" s="123"/>
      <c r="D688" s="123"/>
      <c r="E688" s="123"/>
      <c r="F688" s="123"/>
      <c r="G688" s="123"/>
      <c r="H688" s="123"/>
      <c r="I688" s="123"/>
      <c r="J688" s="123"/>
      <c r="K688" s="123"/>
      <c r="L688" s="123"/>
      <c r="M688" s="123"/>
      <c r="N688" s="123"/>
    </row>
    <row r="689" spans="1:14" s="122" customFormat="1" x14ac:dyDescent="0.3">
      <c r="A689" s="123"/>
      <c r="B689" s="123"/>
      <c r="C689" s="123"/>
      <c r="D689" s="123"/>
      <c r="E689" s="123"/>
      <c r="F689" s="123"/>
      <c r="G689" s="123"/>
      <c r="H689" s="123"/>
      <c r="I689" s="123"/>
      <c r="J689" s="123"/>
      <c r="K689" s="123"/>
      <c r="L689" s="123"/>
      <c r="M689" s="123"/>
      <c r="N689" s="123"/>
    </row>
    <row r="690" spans="1:14" s="122" customFormat="1" x14ac:dyDescent="0.3">
      <c r="A690" s="123"/>
      <c r="B690" s="123"/>
      <c r="C690" s="123"/>
      <c r="D690" s="123"/>
      <c r="E690" s="123"/>
      <c r="F690" s="123"/>
      <c r="G690" s="123"/>
      <c r="H690" s="123"/>
      <c r="I690" s="123"/>
      <c r="J690" s="123"/>
      <c r="K690" s="123"/>
      <c r="L690" s="123"/>
      <c r="M690" s="123"/>
      <c r="N690" s="123"/>
    </row>
    <row r="691" spans="1:14" s="122" customFormat="1" x14ac:dyDescent="0.3">
      <c r="A691" s="123"/>
      <c r="B691" s="123"/>
      <c r="C691" s="123"/>
      <c r="D691" s="123"/>
      <c r="E691" s="123"/>
      <c r="F691" s="123"/>
      <c r="G691" s="123"/>
      <c r="H691" s="123"/>
      <c r="I691" s="123"/>
      <c r="J691" s="123"/>
      <c r="K691" s="123"/>
      <c r="L691" s="123"/>
      <c r="M691" s="123"/>
      <c r="N691" s="123"/>
    </row>
    <row r="692" spans="1:14" s="122" customFormat="1" x14ac:dyDescent="0.3">
      <c r="A692" s="123"/>
      <c r="B692" s="123"/>
      <c r="C692" s="123"/>
      <c r="D692" s="123"/>
      <c r="E692" s="123"/>
      <c r="F692" s="123"/>
      <c r="G692" s="123"/>
      <c r="H692" s="123"/>
      <c r="I692" s="123"/>
      <c r="J692" s="123"/>
      <c r="K692" s="123"/>
      <c r="L692" s="123"/>
      <c r="M692" s="123"/>
      <c r="N692" s="123"/>
    </row>
    <row r="693" spans="1:14" s="122" customFormat="1" x14ac:dyDescent="0.3">
      <c r="A693" s="123"/>
      <c r="B693" s="123"/>
      <c r="C693" s="123"/>
      <c r="D693" s="123"/>
      <c r="E693" s="123"/>
      <c r="F693" s="123"/>
      <c r="G693" s="123"/>
      <c r="H693" s="123"/>
      <c r="I693" s="123"/>
      <c r="J693" s="123"/>
      <c r="K693" s="123"/>
      <c r="L693" s="123"/>
      <c r="M693" s="123"/>
      <c r="N693" s="123"/>
    </row>
    <row r="694" spans="1:14" s="122" customFormat="1" x14ac:dyDescent="0.3">
      <c r="A694" s="123"/>
      <c r="B694" s="123"/>
      <c r="C694" s="123"/>
      <c r="D694" s="123"/>
      <c r="E694" s="123"/>
      <c r="F694" s="123"/>
      <c r="G694" s="123"/>
      <c r="H694" s="123"/>
      <c r="I694" s="123"/>
      <c r="J694" s="123"/>
      <c r="K694" s="123"/>
      <c r="L694" s="123"/>
      <c r="M694" s="123"/>
      <c r="N694" s="123"/>
    </row>
    <row r="695" spans="1:14" s="122" customFormat="1" x14ac:dyDescent="0.3">
      <c r="A695" s="123"/>
      <c r="B695" s="123"/>
      <c r="C695" s="123"/>
      <c r="D695" s="123"/>
      <c r="E695" s="123"/>
      <c r="F695" s="123"/>
      <c r="G695" s="123"/>
      <c r="H695" s="123"/>
      <c r="I695" s="123"/>
      <c r="J695" s="123"/>
      <c r="K695" s="123"/>
      <c r="L695" s="123"/>
      <c r="M695" s="123"/>
      <c r="N695" s="123"/>
    </row>
    <row r="696" spans="1:14" s="122" customFormat="1" x14ac:dyDescent="0.3">
      <c r="A696" s="123"/>
      <c r="B696" s="123"/>
      <c r="C696" s="123"/>
      <c r="D696" s="123"/>
      <c r="E696" s="123"/>
      <c r="F696" s="123"/>
      <c r="G696" s="123"/>
      <c r="H696" s="123"/>
      <c r="I696" s="123"/>
      <c r="J696" s="123"/>
      <c r="K696" s="123"/>
      <c r="L696" s="123"/>
      <c r="M696" s="123"/>
      <c r="N696" s="123"/>
    </row>
    <row r="697" spans="1:14" s="122" customFormat="1" x14ac:dyDescent="0.3">
      <c r="A697" s="123"/>
      <c r="B697" s="123"/>
      <c r="C697" s="123"/>
      <c r="D697" s="123"/>
      <c r="E697" s="123"/>
      <c r="F697" s="123"/>
      <c r="G697" s="123"/>
      <c r="H697" s="123"/>
      <c r="I697" s="123"/>
      <c r="J697" s="123"/>
      <c r="K697" s="123"/>
      <c r="L697" s="123"/>
      <c r="M697" s="123"/>
      <c r="N697" s="123"/>
    </row>
    <row r="698" spans="1:14" s="122" customFormat="1" x14ac:dyDescent="0.3">
      <c r="A698" s="123"/>
      <c r="B698" s="123"/>
      <c r="C698" s="123"/>
      <c r="D698" s="123"/>
      <c r="E698" s="123"/>
      <c r="F698" s="123"/>
      <c r="G698" s="123"/>
      <c r="H698" s="123"/>
      <c r="I698" s="123"/>
      <c r="J698" s="123"/>
      <c r="K698" s="123"/>
      <c r="L698" s="123"/>
      <c r="M698" s="123"/>
      <c r="N698" s="123"/>
    </row>
    <row r="699" spans="1:14" s="122" customFormat="1" x14ac:dyDescent="0.3">
      <c r="A699" s="123"/>
      <c r="B699" s="123"/>
      <c r="C699" s="123"/>
      <c r="D699" s="123"/>
      <c r="E699" s="123"/>
      <c r="F699" s="123"/>
      <c r="G699" s="123"/>
      <c r="H699" s="123"/>
      <c r="I699" s="123"/>
      <c r="J699" s="123"/>
      <c r="K699" s="123"/>
      <c r="L699" s="123"/>
      <c r="M699" s="123"/>
      <c r="N699" s="123"/>
    </row>
    <row r="700" spans="1:14" s="122" customFormat="1" x14ac:dyDescent="0.3">
      <c r="A700" s="123"/>
      <c r="B700" s="123"/>
      <c r="C700" s="123"/>
      <c r="D700" s="123"/>
      <c r="E700" s="123"/>
      <c r="F700" s="123"/>
      <c r="G700" s="123"/>
      <c r="H700" s="123"/>
      <c r="I700" s="123"/>
      <c r="J700" s="123"/>
      <c r="K700" s="123"/>
      <c r="L700" s="123"/>
      <c r="M700" s="123"/>
      <c r="N700" s="123"/>
    </row>
    <row r="701" spans="1:14" s="122" customFormat="1" x14ac:dyDescent="0.3">
      <c r="A701" s="123"/>
      <c r="B701" s="123"/>
      <c r="C701" s="123"/>
      <c r="D701" s="123"/>
      <c r="E701" s="123"/>
      <c r="F701" s="123"/>
      <c r="G701" s="123"/>
      <c r="H701" s="123"/>
      <c r="I701" s="123"/>
      <c r="J701" s="123"/>
      <c r="K701" s="123"/>
      <c r="L701" s="123"/>
      <c r="M701" s="123"/>
      <c r="N701" s="123"/>
    </row>
    <row r="702" spans="1:14" s="122" customFormat="1" x14ac:dyDescent="0.3">
      <c r="A702" s="123"/>
      <c r="B702" s="123"/>
      <c r="C702" s="123"/>
      <c r="D702" s="123"/>
      <c r="E702" s="123"/>
      <c r="F702" s="123"/>
      <c r="G702" s="123"/>
      <c r="H702" s="123"/>
      <c r="I702" s="123"/>
      <c r="J702" s="123"/>
      <c r="K702" s="123"/>
      <c r="L702" s="123"/>
      <c r="M702" s="123"/>
      <c r="N702" s="123"/>
    </row>
    <row r="703" spans="1:14" s="122" customFormat="1" x14ac:dyDescent="0.3">
      <c r="A703" s="123"/>
      <c r="B703" s="123"/>
      <c r="C703" s="123"/>
      <c r="D703" s="123"/>
      <c r="E703" s="123"/>
      <c r="F703" s="123"/>
      <c r="G703" s="123"/>
      <c r="H703" s="123"/>
      <c r="I703" s="123"/>
      <c r="J703" s="123"/>
      <c r="K703" s="123"/>
      <c r="L703" s="123"/>
      <c r="M703" s="123"/>
      <c r="N703" s="123"/>
    </row>
    <row r="704" spans="1:14" s="122" customFormat="1" x14ac:dyDescent="0.3">
      <c r="A704" s="123"/>
      <c r="B704" s="123"/>
      <c r="C704" s="123"/>
      <c r="D704" s="123"/>
      <c r="E704" s="123"/>
      <c r="F704" s="123"/>
      <c r="G704" s="123"/>
      <c r="H704" s="123"/>
      <c r="I704" s="123"/>
      <c r="J704" s="123"/>
      <c r="K704" s="123"/>
      <c r="L704" s="123"/>
      <c r="M704" s="123"/>
      <c r="N704" s="123"/>
    </row>
    <row r="705" spans="1:14" s="122" customFormat="1" x14ac:dyDescent="0.3">
      <c r="A705" s="123"/>
      <c r="B705" s="123"/>
      <c r="C705" s="123"/>
      <c r="D705" s="123"/>
      <c r="E705" s="123"/>
      <c r="F705" s="123"/>
      <c r="G705" s="123"/>
      <c r="H705" s="123"/>
      <c r="I705" s="123"/>
      <c r="J705" s="123"/>
      <c r="K705" s="123"/>
      <c r="L705" s="123"/>
      <c r="M705" s="123"/>
      <c r="N705" s="123"/>
    </row>
    <row r="706" spans="1:14" s="122" customFormat="1" x14ac:dyDescent="0.3">
      <c r="A706" s="123"/>
      <c r="B706" s="123"/>
      <c r="C706" s="123"/>
      <c r="D706" s="123"/>
      <c r="E706" s="123"/>
      <c r="F706" s="123"/>
      <c r="G706" s="123"/>
      <c r="H706" s="123"/>
      <c r="I706" s="123"/>
      <c r="J706" s="123"/>
      <c r="K706" s="123"/>
      <c r="L706" s="123"/>
      <c r="M706" s="123"/>
      <c r="N706" s="123"/>
    </row>
    <row r="707" spans="1:14" s="122" customFormat="1" x14ac:dyDescent="0.3">
      <c r="A707" s="123"/>
      <c r="B707" s="123"/>
      <c r="C707" s="123"/>
      <c r="D707" s="123"/>
      <c r="E707" s="123"/>
      <c r="F707" s="123"/>
      <c r="G707" s="123"/>
      <c r="H707" s="123"/>
      <c r="I707" s="123"/>
      <c r="J707" s="123"/>
      <c r="K707" s="123"/>
      <c r="L707" s="123"/>
      <c r="M707" s="123"/>
      <c r="N707" s="123"/>
    </row>
    <row r="708" spans="1:14" s="122" customFormat="1" x14ac:dyDescent="0.3">
      <c r="A708" s="123"/>
      <c r="B708" s="123"/>
      <c r="C708" s="123"/>
      <c r="D708" s="123"/>
      <c r="E708" s="123"/>
      <c r="F708" s="123"/>
      <c r="G708" s="123"/>
      <c r="H708" s="123"/>
      <c r="I708" s="123"/>
      <c r="J708" s="123"/>
      <c r="K708" s="123"/>
      <c r="L708" s="123"/>
      <c r="M708" s="123"/>
      <c r="N708" s="123"/>
    </row>
    <row r="709" spans="1:14" s="122" customFormat="1" x14ac:dyDescent="0.3">
      <c r="A709" s="123"/>
      <c r="B709" s="123"/>
      <c r="C709" s="123"/>
      <c r="D709" s="123"/>
      <c r="E709" s="123"/>
      <c r="F709" s="123"/>
      <c r="G709" s="123"/>
      <c r="H709" s="123"/>
      <c r="I709" s="123"/>
      <c r="J709" s="123"/>
      <c r="K709" s="123"/>
      <c r="L709" s="123"/>
      <c r="M709" s="123"/>
      <c r="N709" s="123"/>
    </row>
    <row r="710" spans="1:14" s="122" customFormat="1" x14ac:dyDescent="0.3">
      <c r="A710" s="123"/>
      <c r="B710" s="123"/>
      <c r="C710" s="123"/>
      <c r="D710" s="123"/>
      <c r="E710" s="123"/>
      <c r="F710" s="123"/>
      <c r="G710" s="123"/>
      <c r="H710" s="123"/>
      <c r="I710" s="123"/>
      <c r="J710" s="123"/>
      <c r="K710" s="123"/>
      <c r="L710" s="123"/>
      <c r="M710" s="123"/>
      <c r="N710" s="123"/>
    </row>
    <row r="711" spans="1:14" s="122" customFormat="1" x14ac:dyDescent="0.3">
      <c r="A711" s="123"/>
      <c r="B711" s="123"/>
      <c r="C711" s="123"/>
      <c r="D711" s="123"/>
      <c r="E711" s="123"/>
      <c r="F711" s="123"/>
      <c r="G711" s="123"/>
      <c r="H711" s="123"/>
      <c r="I711" s="123"/>
      <c r="J711" s="123"/>
      <c r="K711" s="123"/>
      <c r="L711" s="123"/>
      <c r="M711" s="123"/>
      <c r="N711" s="123"/>
    </row>
    <row r="712" spans="1:14" s="122" customFormat="1" x14ac:dyDescent="0.3">
      <c r="A712" s="123"/>
      <c r="B712" s="123"/>
      <c r="C712" s="123"/>
      <c r="D712" s="123"/>
      <c r="E712" s="123"/>
      <c r="F712" s="123"/>
      <c r="G712" s="123"/>
      <c r="H712" s="123"/>
      <c r="I712" s="123"/>
      <c r="J712" s="123"/>
      <c r="K712" s="123"/>
      <c r="L712" s="123"/>
      <c r="M712" s="123"/>
      <c r="N712" s="123"/>
    </row>
    <row r="713" spans="1:14" s="122" customFormat="1" x14ac:dyDescent="0.3">
      <c r="A713" s="123"/>
      <c r="B713" s="123"/>
      <c r="C713" s="123"/>
      <c r="D713" s="123"/>
      <c r="E713" s="123"/>
      <c r="F713" s="123"/>
      <c r="G713" s="123"/>
      <c r="H713" s="123"/>
      <c r="I713" s="123"/>
      <c r="J713" s="123"/>
      <c r="K713" s="123"/>
      <c r="L713" s="123"/>
      <c r="M713" s="123"/>
      <c r="N713" s="123"/>
    </row>
    <row r="714" spans="1:14" s="122" customFormat="1" x14ac:dyDescent="0.3">
      <c r="A714" s="123"/>
      <c r="B714" s="123"/>
      <c r="C714" s="123"/>
      <c r="D714" s="123"/>
      <c r="E714" s="123"/>
      <c r="F714" s="123"/>
      <c r="G714" s="123"/>
      <c r="H714" s="123"/>
      <c r="I714" s="123"/>
      <c r="J714" s="123"/>
      <c r="K714" s="123"/>
      <c r="L714" s="123"/>
      <c r="M714" s="123"/>
      <c r="N714" s="123"/>
    </row>
    <row r="715" spans="1:14" s="122" customFormat="1" x14ac:dyDescent="0.3">
      <c r="A715" s="123"/>
      <c r="B715" s="123"/>
      <c r="C715" s="123"/>
      <c r="D715" s="123"/>
      <c r="E715" s="123"/>
      <c r="F715" s="123"/>
      <c r="G715" s="123"/>
      <c r="H715" s="123"/>
      <c r="I715" s="123"/>
      <c r="J715" s="123"/>
      <c r="K715" s="123"/>
      <c r="L715" s="123"/>
      <c r="M715" s="123"/>
      <c r="N715" s="123"/>
    </row>
    <row r="716" spans="1:14" s="122" customFormat="1" x14ac:dyDescent="0.3">
      <c r="A716" s="123"/>
      <c r="B716" s="123"/>
      <c r="C716" s="123"/>
      <c r="D716" s="123"/>
      <c r="E716" s="123"/>
      <c r="F716" s="123"/>
      <c r="G716" s="123"/>
      <c r="H716" s="123"/>
      <c r="I716" s="123"/>
      <c r="J716" s="123"/>
      <c r="K716" s="123"/>
      <c r="L716" s="123"/>
      <c r="M716" s="123"/>
      <c r="N716" s="123"/>
    </row>
    <row r="717" spans="1:14" s="122" customFormat="1" x14ac:dyDescent="0.3">
      <c r="A717" s="123"/>
      <c r="B717" s="123"/>
      <c r="C717" s="123"/>
      <c r="D717" s="123"/>
      <c r="E717" s="123"/>
      <c r="F717" s="123"/>
      <c r="G717" s="123"/>
      <c r="H717" s="123"/>
      <c r="I717" s="123"/>
      <c r="J717" s="123"/>
      <c r="K717" s="123"/>
      <c r="L717" s="123"/>
      <c r="M717" s="123"/>
      <c r="N717" s="123"/>
    </row>
    <row r="718" spans="1:14" s="122" customFormat="1" x14ac:dyDescent="0.3">
      <c r="A718" s="123"/>
      <c r="B718" s="123"/>
      <c r="C718" s="123"/>
      <c r="D718" s="123"/>
      <c r="E718" s="123"/>
      <c r="F718" s="123"/>
      <c r="G718" s="123"/>
      <c r="H718" s="123"/>
      <c r="I718" s="123"/>
      <c r="J718" s="123"/>
      <c r="K718" s="123"/>
      <c r="L718" s="123"/>
      <c r="M718" s="123"/>
      <c r="N718" s="123"/>
    </row>
    <row r="719" spans="1:14" s="122" customFormat="1" x14ac:dyDescent="0.3">
      <c r="A719" s="123"/>
      <c r="B719" s="123"/>
      <c r="C719" s="123"/>
      <c r="D719" s="123"/>
      <c r="E719" s="123"/>
      <c r="F719" s="123"/>
      <c r="G719" s="123"/>
      <c r="H719" s="123"/>
      <c r="I719" s="123"/>
      <c r="J719" s="123"/>
      <c r="K719" s="123"/>
      <c r="L719" s="123"/>
      <c r="M719" s="123"/>
      <c r="N719" s="123"/>
    </row>
    <row r="720" spans="1:14" s="122" customFormat="1" x14ac:dyDescent="0.3">
      <c r="A720" s="123"/>
      <c r="B720" s="123"/>
      <c r="C720" s="123"/>
      <c r="D720" s="123"/>
      <c r="E720" s="123"/>
      <c r="F720" s="123"/>
      <c r="G720" s="123"/>
      <c r="H720" s="123"/>
      <c r="I720" s="123"/>
      <c r="J720" s="123"/>
      <c r="K720" s="123"/>
      <c r="L720" s="123"/>
      <c r="M720" s="123"/>
      <c r="N720" s="123"/>
    </row>
    <row r="721" spans="1:14" s="122" customFormat="1" x14ac:dyDescent="0.3">
      <c r="A721" s="123"/>
      <c r="B721" s="123"/>
      <c r="C721" s="123"/>
      <c r="D721" s="123"/>
      <c r="E721" s="123"/>
      <c r="F721" s="123"/>
      <c r="G721" s="123"/>
      <c r="H721" s="123"/>
      <c r="I721" s="123"/>
      <c r="J721" s="123"/>
      <c r="K721" s="123"/>
      <c r="L721" s="123"/>
      <c r="M721" s="123"/>
      <c r="N721" s="123"/>
    </row>
    <row r="722" spans="1:14" s="122" customFormat="1" x14ac:dyDescent="0.3">
      <c r="A722" s="123"/>
      <c r="B722" s="123"/>
      <c r="C722" s="123"/>
      <c r="D722" s="123"/>
      <c r="E722" s="123"/>
      <c r="F722" s="123"/>
      <c r="G722" s="123"/>
      <c r="H722" s="123"/>
      <c r="I722" s="123"/>
      <c r="J722" s="123"/>
      <c r="K722" s="123"/>
      <c r="L722" s="123"/>
      <c r="M722" s="123"/>
      <c r="N722" s="123"/>
    </row>
    <row r="723" spans="1:14" s="122" customFormat="1" x14ac:dyDescent="0.3">
      <c r="A723" s="123"/>
      <c r="B723" s="123"/>
      <c r="C723" s="123"/>
      <c r="D723" s="123"/>
      <c r="E723" s="123"/>
      <c r="F723" s="123"/>
      <c r="G723" s="123"/>
      <c r="H723" s="123"/>
      <c r="I723" s="123"/>
      <c r="J723" s="123"/>
      <c r="K723" s="123"/>
      <c r="L723" s="123"/>
      <c r="M723" s="123"/>
      <c r="N723" s="123"/>
    </row>
    <row r="724" spans="1:14" s="122" customFormat="1" x14ac:dyDescent="0.3">
      <c r="A724" s="123"/>
      <c r="B724" s="123"/>
      <c r="C724" s="123"/>
      <c r="D724" s="123"/>
      <c r="E724" s="123"/>
      <c r="F724" s="123"/>
      <c r="G724" s="123"/>
      <c r="H724" s="123"/>
      <c r="I724" s="123"/>
      <c r="J724" s="123"/>
      <c r="K724" s="123"/>
      <c r="L724" s="123"/>
      <c r="M724" s="123"/>
      <c r="N724" s="123"/>
    </row>
    <row r="725" spans="1:14" s="122" customFormat="1" x14ac:dyDescent="0.3">
      <c r="A725" s="123"/>
      <c r="B725" s="123"/>
      <c r="C725" s="123"/>
      <c r="D725" s="123"/>
      <c r="E725" s="123"/>
      <c r="F725" s="123"/>
      <c r="G725" s="123"/>
      <c r="H725" s="123"/>
      <c r="I725" s="123"/>
      <c r="J725" s="123"/>
      <c r="K725" s="123"/>
      <c r="L725" s="123"/>
      <c r="M725" s="123"/>
      <c r="N725" s="123"/>
    </row>
    <row r="726" spans="1:14" s="122" customFormat="1" x14ac:dyDescent="0.3">
      <c r="A726" s="123"/>
      <c r="B726" s="123"/>
      <c r="C726" s="123"/>
      <c r="D726" s="123"/>
      <c r="E726" s="123"/>
      <c r="F726" s="123"/>
      <c r="G726" s="123"/>
      <c r="H726" s="123"/>
      <c r="I726" s="123"/>
      <c r="J726" s="123"/>
      <c r="K726" s="123"/>
      <c r="L726" s="123"/>
      <c r="M726" s="123"/>
      <c r="N726" s="123"/>
    </row>
    <row r="727" spans="1:14" s="122" customFormat="1" x14ac:dyDescent="0.3">
      <c r="A727" s="123"/>
      <c r="B727" s="123"/>
      <c r="C727" s="123"/>
      <c r="D727" s="123"/>
      <c r="E727" s="123"/>
      <c r="F727" s="123"/>
      <c r="G727" s="123"/>
      <c r="H727" s="123"/>
      <c r="I727" s="123"/>
      <c r="J727" s="123"/>
      <c r="K727" s="123"/>
      <c r="L727" s="123"/>
      <c r="M727" s="123"/>
      <c r="N727" s="123"/>
    </row>
    <row r="728" spans="1:14" s="122" customFormat="1" x14ac:dyDescent="0.3">
      <c r="A728" s="123"/>
      <c r="B728" s="123"/>
      <c r="C728" s="123"/>
      <c r="D728" s="123"/>
      <c r="E728" s="123"/>
      <c r="F728" s="123"/>
      <c r="G728" s="123"/>
      <c r="H728" s="123"/>
      <c r="I728" s="123"/>
      <c r="J728" s="123"/>
      <c r="K728" s="123"/>
      <c r="L728" s="123"/>
      <c r="M728" s="123"/>
      <c r="N728" s="123"/>
    </row>
    <row r="729" spans="1:14" s="122" customFormat="1" x14ac:dyDescent="0.3">
      <c r="A729" s="123"/>
      <c r="B729" s="123"/>
      <c r="C729" s="123"/>
      <c r="D729" s="123"/>
      <c r="E729" s="123"/>
      <c r="F729" s="123"/>
      <c r="G729" s="123"/>
      <c r="H729" s="123"/>
      <c r="I729" s="123"/>
      <c r="J729" s="123"/>
      <c r="K729" s="123"/>
      <c r="L729" s="123"/>
      <c r="M729" s="123"/>
      <c r="N729" s="123"/>
    </row>
    <row r="730" spans="1:14" s="122" customFormat="1" x14ac:dyDescent="0.3">
      <c r="A730" s="123"/>
      <c r="B730" s="123"/>
      <c r="C730" s="123"/>
      <c r="D730" s="123"/>
      <c r="E730" s="123"/>
      <c r="F730" s="123"/>
      <c r="G730" s="123"/>
      <c r="H730" s="123"/>
      <c r="I730" s="123"/>
      <c r="J730" s="123"/>
      <c r="K730" s="123"/>
      <c r="L730" s="123"/>
      <c r="M730" s="123"/>
      <c r="N730" s="123"/>
    </row>
    <row r="731" spans="1:14" s="122" customFormat="1" x14ac:dyDescent="0.3">
      <c r="A731" s="123"/>
      <c r="B731" s="123"/>
      <c r="C731" s="123"/>
      <c r="D731" s="123"/>
      <c r="E731" s="123"/>
      <c r="F731" s="123"/>
      <c r="G731" s="123"/>
      <c r="H731" s="123"/>
      <c r="I731" s="123"/>
      <c r="J731" s="123"/>
      <c r="K731" s="123"/>
      <c r="L731" s="123"/>
      <c r="M731" s="123"/>
      <c r="N731" s="123"/>
    </row>
    <row r="732" spans="1:14" s="122" customFormat="1" x14ac:dyDescent="0.3">
      <c r="A732" s="123"/>
      <c r="B732" s="123"/>
      <c r="C732" s="123"/>
      <c r="D732" s="123"/>
      <c r="E732" s="123"/>
      <c r="F732" s="123"/>
      <c r="G732" s="123"/>
      <c r="H732" s="123"/>
      <c r="I732" s="123"/>
      <c r="J732" s="123"/>
      <c r="K732" s="123"/>
      <c r="L732" s="123"/>
      <c r="M732" s="123"/>
      <c r="N732" s="123"/>
    </row>
    <row r="733" spans="1:14" s="122" customFormat="1" x14ac:dyDescent="0.3">
      <c r="A733" s="123"/>
      <c r="B733" s="123"/>
      <c r="C733" s="123"/>
      <c r="D733" s="123"/>
      <c r="E733" s="123"/>
      <c r="F733" s="123"/>
      <c r="G733" s="123"/>
      <c r="H733" s="123"/>
      <c r="I733" s="123"/>
      <c r="J733" s="123"/>
      <c r="K733" s="123"/>
      <c r="L733" s="123"/>
      <c r="M733" s="123"/>
      <c r="N733" s="123"/>
    </row>
    <row r="734" spans="1:14" s="122" customFormat="1" x14ac:dyDescent="0.3">
      <c r="A734" s="123"/>
      <c r="B734" s="123"/>
      <c r="C734" s="123"/>
      <c r="D734" s="123"/>
      <c r="E734" s="123"/>
      <c r="F734" s="123"/>
      <c r="G734" s="123"/>
      <c r="H734" s="123"/>
      <c r="I734" s="123"/>
      <c r="J734" s="123"/>
      <c r="K734" s="123"/>
      <c r="L734" s="123"/>
      <c r="M734" s="123"/>
      <c r="N734" s="123"/>
    </row>
    <row r="735" spans="1:14" s="122" customFormat="1" x14ac:dyDescent="0.3">
      <c r="A735" s="123"/>
      <c r="B735" s="123"/>
      <c r="C735" s="123"/>
      <c r="D735" s="123"/>
      <c r="E735" s="123"/>
      <c r="F735" s="123"/>
      <c r="G735" s="123"/>
      <c r="H735" s="123"/>
      <c r="I735" s="123"/>
      <c r="J735" s="123"/>
      <c r="K735" s="123"/>
      <c r="L735" s="123"/>
      <c r="M735" s="123"/>
      <c r="N735" s="123"/>
    </row>
    <row r="736" spans="1:14" s="122" customFormat="1" x14ac:dyDescent="0.3">
      <c r="A736" s="123"/>
      <c r="B736" s="123"/>
      <c r="C736" s="123"/>
      <c r="D736" s="123"/>
      <c r="E736" s="123"/>
      <c r="F736" s="123"/>
      <c r="G736" s="123"/>
      <c r="H736" s="123"/>
      <c r="I736" s="123"/>
      <c r="J736" s="123"/>
      <c r="K736" s="123"/>
      <c r="L736" s="123"/>
      <c r="M736" s="123"/>
      <c r="N736" s="123"/>
    </row>
    <row r="737" spans="1:14" s="122" customFormat="1" x14ac:dyDescent="0.3">
      <c r="A737" s="123"/>
      <c r="B737" s="123"/>
      <c r="C737" s="123"/>
      <c r="D737" s="123"/>
      <c r="E737" s="123"/>
      <c r="F737" s="123"/>
      <c r="G737" s="123"/>
      <c r="H737" s="123"/>
      <c r="I737" s="123"/>
      <c r="J737" s="123"/>
      <c r="K737" s="123"/>
      <c r="L737" s="123"/>
      <c r="M737" s="123"/>
      <c r="N737" s="123"/>
    </row>
    <row r="738" spans="1:14" s="122" customFormat="1" x14ac:dyDescent="0.3">
      <c r="A738" s="123"/>
      <c r="B738" s="123"/>
      <c r="C738" s="123"/>
      <c r="D738" s="123"/>
      <c r="E738" s="123"/>
      <c r="F738" s="123"/>
      <c r="G738" s="123"/>
      <c r="H738" s="123"/>
      <c r="I738" s="123"/>
      <c r="J738" s="123"/>
      <c r="K738" s="123"/>
      <c r="L738" s="123"/>
      <c r="M738" s="123"/>
      <c r="N738" s="123"/>
    </row>
    <row r="739" spans="1:14" s="122" customFormat="1" x14ac:dyDescent="0.3">
      <c r="A739" s="123"/>
      <c r="B739" s="123"/>
      <c r="C739" s="123"/>
      <c r="D739" s="123"/>
      <c r="E739" s="123"/>
      <c r="F739" s="123"/>
      <c r="G739" s="123"/>
      <c r="H739" s="123"/>
      <c r="I739" s="123"/>
      <c r="J739" s="123"/>
      <c r="K739" s="123"/>
      <c r="L739" s="123"/>
      <c r="M739" s="123"/>
      <c r="N739" s="123"/>
    </row>
    <row r="740" spans="1:14" s="122" customFormat="1" x14ac:dyDescent="0.3">
      <c r="A740" s="123"/>
      <c r="B740" s="123"/>
      <c r="C740" s="123"/>
      <c r="D740" s="123"/>
      <c r="E740" s="123"/>
      <c r="F740" s="123"/>
      <c r="G740" s="123"/>
      <c r="H740" s="123"/>
      <c r="I740" s="123"/>
      <c r="J740" s="123"/>
      <c r="K740" s="123"/>
      <c r="L740" s="123"/>
      <c r="M740" s="123"/>
      <c r="N740" s="123"/>
    </row>
    <row r="741" spans="1:14" s="122" customFormat="1" x14ac:dyDescent="0.3">
      <c r="A741" s="123"/>
      <c r="B741" s="123"/>
      <c r="C741" s="123"/>
      <c r="D741" s="123"/>
      <c r="E741" s="123"/>
      <c r="F741" s="123"/>
      <c r="G741" s="123"/>
      <c r="H741" s="123"/>
      <c r="I741" s="123"/>
      <c r="J741" s="123"/>
      <c r="K741" s="123"/>
      <c r="L741" s="123"/>
      <c r="M741" s="123"/>
      <c r="N741" s="123"/>
    </row>
    <row r="742" spans="1:14" s="122" customFormat="1" x14ac:dyDescent="0.3">
      <c r="A742" s="123"/>
      <c r="B742" s="123"/>
      <c r="C742" s="123"/>
      <c r="D742" s="123"/>
      <c r="E742" s="123"/>
      <c r="F742" s="123"/>
      <c r="G742" s="123"/>
      <c r="H742" s="123"/>
      <c r="I742" s="123"/>
      <c r="J742" s="123"/>
      <c r="K742" s="123"/>
      <c r="L742" s="123"/>
      <c r="M742" s="123"/>
      <c r="N742" s="123"/>
    </row>
    <row r="743" spans="1:14" s="122" customFormat="1" x14ac:dyDescent="0.3">
      <c r="A743" s="123"/>
      <c r="B743" s="123"/>
      <c r="C743" s="123"/>
      <c r="D743" s="123"/>
      <c r="E743" s="123"/>
      <c r="F743" s="123"/>
      <c r="G743" s="123"/>
      <c r="H743" s="123"/>
      <c r="I743" s="123"/>
      <c r="J743" s="123"/>
      <c r="K743" s="123"/>
      <c r="L743" s="123"/>
      <c r="M743" s="123"/>
      <c r="N743" s="123"/>
    </row>
    <row r="744" spans="1:14" s="122" customFormat="1" x14ac:dyDescent="0.3">
      <c r="A744" s="123"/>
      <c r="B744" s="123"/>
      <c r="C744" s="123"/>
      <c r="D744" s="123"/>
      <c r="E744" s="123"/>
      <c r="F744" s="123"/>
      <c r="G744" s="123"/>
      <c r="H744" s="123"/>
      <c r="I744" s="123"/>
      <c r="J744" s="123"/>
      <c r="K744" s="123"/>
      <c r="L744" s="123"/>
      <c r="M744" s="123"/>
      <c r="N744" s="123"/>
    </row>
    <row r="745" spans="1:14" s="122" customFormat="1" x14ac:dyDescent="0.3">
      <c r="A745" s="123"/>
      <c r="B745" s="123"/>
      <c r="C745" s="123"/>
      <c r="D745" s="123"/>
      <c r="E745" s="123"/>
      <c r="F745" s="123"/>
      <c r="G745" s="123"/>
      <c r="H745" s="123"/>
      <c r="I745" s="123"/>
      <c r="J745" s="123"/>
      <c r="K745" s="123"/>
      <c r="L745" s="123"/>
      <c r="M745" s="123"/>
      <c r="N745" s="123"/>
    </row>
    <row r="746" spans="1:14" s="122" customFormat="1" x14ac:dyDescent="0.3">
      <c r="A746" s="123"/>
      <c r="B746" s="123"/>
      <c r="C746" s="123"/>
      <c r="D746" s="123"/>
      <c r="E746" s="123"/>
      <c r="F746" s="123"/>
      <c r="G746" s="123"/>
      <c r="H746" s="123"/>
      <c r="I746" s="123"/>
      <c r="J746" s="123"/>
      <c r="K746" s="123"/>
      <c r="L746" s="123"/>
      <c r="M746" s="123"/>
      <c r="N746" s="123"/>
    </row>
    <row r="747" spans="1:14" s="122" customFormat="1" x14ac:dyDescent="0.3">
      <c r="A747" s="123"/>
      <c r="B747" s="123"/>
      <c r="C747" s="123"/>
      <c r="D747" s="123"/>
      <c r="E747" s="123"/>
      <c r="F747" s="123"/>
      <c r="G747" s="123"/>
      <c r="H747" s="123"/>
      <c r="I747" s="123"/>
      <c r="J747" s="123"/>
      <c r="K747" s="123"/>
      <c r="L747" s="123"/>
      <c r="M747" s="123"/>
      <c r="N747" s="123"/>
    </row>
    <row r="748" spans="1:14" s="122" customFormat="1" x14ac:dyDescent="0.3">
      <c r="A748" s="123"/>
      <c r="B748" s="123"/>
      <c r="C748" s="123"/>
      <c r="D748" s="123"/>
      <c r="E748" s="123"/>
      <c r="F748" s="123"/>
      <c r="G748" s="123"/>
      <c r="H748" s="123"/>
      <c r="I748" s="123"/>
      <c r="J748" s="123"/>
      <c r="K748" s="123"/>
      <c r="L748" s="123"/>
      <c r="M748" s="123"/>
      <c r="N748" s="123"/>
    </row>
    <row r="749" spans="1:14" s="122" customFormat="1" x14ac:dyDescent="0.3">
      <c r="A749" s="123"/>
      <c r="B749" s="123"/>
      <c r="C749" s="123"/>
      <c r="D749" s="123"/>
      <c r="E749" s="123"/>
      <c r="F749" s="123"/>
      <c r="G749" s="123"/>
      <c r="H749" s="123"/>
      <c r="I749" s="123"/>
      <c r="J749" s="123"/>
      <c r="K749" s="123"/>
      <c r="L749" s="123"/>
      <c r="M749" s="123"/>
      <c r="N749" s="123"/>
    </row>
    <row r="750" spans="1:14" s="122" customFormat="1" x14ac:dyDescent="0.3">
      <c r="A750" s="123"/>
      <c r="B750" s="123"/>
      <c r="C750" s="123"/>
      <c r="D750" s="123"/>
      <c r="E750" s="123"/>
      <c r="F750" s="123"/>
      <c r="G750" s="123"/>
      <c r="H750" s="123"/>
      <c r="I750" s="123"/>
      <c r="J750" s="123"/>
      <c r="K750" s="123"/>
      <c r="L750" s="123"/>
      <c r="M750" s="123"/>
      <c r="N750" s="123"/>
    </row>
    <row r="751" spans="1:14" s="122" customFormat="1" x14ac:dyDescent="0.3">
      <c r="A751" s="123"/>
      <c r="B751" s="123"/>
      <c r="C751" s="123"/>
      <c r="D751" s="123"/>
      <c r="E751" s="123"/>
      <c r="F751" s="123"/>
      <c r="G751" s="123"/>
      <c r="H751" s="123"/>
      <c r="I751" s="123"/>
      <c r="J751" s="123"/>
      <c r="K751" s="123"/>
      <c r="L751" s="123"/>
      <c r="M751" s="123"/>
      <c r="N751" s="123"/>
    </row>
    <row r="752" spans="1:14" s="122" customFormat="1" x14ac:dyDescent="0.3">
      <c r="A752" s="123"/>
      <c r="B752" s="123"/>
      <c r="C752" s="123"/>
      <c r="D752" s="123"/>
      <c r="E752" s="123"/>
      <c r="F752" s="123"/>
      <c r="G752" s="123"/>
      <c r="H752" s="123"/>
      <c r="I752" s="123"/>
      <c r="J752" s="123"/>
      <c r="K752" s="123"/>
      <c r="L752" s="123"/>
      <c r="M752" s="123"/>
      <c r="N752" s="123"/>
    </row>
    <row r="753" spans="1:14" s="122" customFormat="1" x14ac:dyDescent="0.3">
      <c r="A753" s="123"/>
      <c r="B753" s="123"/>
      <c r="C753" s="123"/>
      <c r="D753" s="123"/>
      <c r="E753" s="123"/>
      <c r="F753" s="123"/>
      <c r="G753" s="123"/>
      <c r="H753" s="123"/>
      <c r="I753" s="123"/>
      <c r="J753" s="123"/>
      <c r="K753" s="123"/>
      <c r="L753" s="123"/>
      <c r="M753" s="123"/>
      <c r="N753" s="123"/>
    </row>
    <row r="754" spans="1:14" s="122" customFormat="1" x14ac:dyDescent="0.3">
      <c r="A754" s="123"/>
      <c r="B754" s="123"/>
      <c r="C754" s="123"/>
      <c r="D754" s="123"/>
      <c r="E754" s="123"/>
      <c r="F754" s="123"/>
      <c r="G754" s="123"/>
      <c r="H754" s="123"/>
      <c r="I754" s="123"/>
      <c r="J754" s="123"/>
      <c r="K754" s="123"/>
      <c r="L754" s="123"/>
      <c r="M754" s="123"/>
      <c r="N754" s="123"/>
    </row>
    <row r="755" spans="1:14" s="122" customFormat="1" x14ac:dyDescent="0.3">
      <c r="A755" s="123"/>
      <c r="B755" s="123"/>
      <c r="C755" s="123"/>
      <c r="D755" s="123"/>
      <c r="E755" s="123"/>
      <c r="F755" s="123"/>
      <c r="G755" s="123"/>
      <c r="H755" s="123"/>
      <c r="I755" s="123"/>
      <c r="J755" s="123"/>
      <c r="K755" s="123"/>
      <c r="L755" s="123"/>
      <c r="M755" s="123"/>
      <c r="N755" s="123"/>
    </row>
    <row r="756" spans="1:14" s="122" customFormat="1" x14ac:dyDescent="0.3">
      <c r="A756" s="123"/>
      <c r="B756" s="123"/>
      <c r="C756" s="123"/>
      <c r="D756" s="123"/>
      <c r="E756" s="123"/>
      <c r="F756" s="123"/>
      <c r="G756" s="123"/>
      <c r="H756" s="123"/>
      <c r="I756" s="123"/>
      <c r="J756" s="123"/>
      <c r="K756" s="123"/>
      <c r="L756" s="123"/>
      <c r="M756" s="123"/>
      <c r="N756" s="123"/>
    </row>
    <row r="757" spans="1:14" s="122" customFormat="1" x14ac:dyDescent="0.3">
      <c r="A757" s="123"/>
      <c r="B757" s="123"/>
      <c r="C757" s="123"/>
      <c r="D757" s="123"/>
      <c r="E757" s="123"/>
      <c r="F757" s="123"/>
      <c r="G757" s="123"/>
      <c r="H757" s="123"/>
      <c r="I757" s="123"/>
      <c r="J757" s="123"/>
      <c r="K757" s="123"/>
      <c r="L757" s="123"/>
      <c r="M757" s="123"/>
      <c r="N757" s="123"/>
    </row>
    <row r="758" spans="1:14" s="122" customFormat="1" x14ac:dyDescent="0.3">
      <c r="A758" s="123"/>
      <c r="B758" s="123"/>
      <c r="C758" s="123"/>
      <c r="D758" s="123"/>
      <c r="E758" s="123"/>
      <c r="F758" s="123"/>
      <c r="G758" s="123"/>
      <c r="H758" s="123"/>
      <c r="I758" s="123"/>
      <c r="J758" s="123"/>
      <c r="K758" s="123"/>
      <c r="L758" s="123"/>
      <c r="M758" s="123"/>
      <c r="N758" s="123"/>
    </row>
    <row r="759" spans="1:14" s="122" customFormat="1" x14ac:dyDescent="0.3">
      <c r="A759" s="123"/>
      <c r="B759" s="123"/>
      <c r="C759" s="123"/>
      <c r="D759" s="123"/>
      <c r="E759" s="123"/>
      <c r="F759" s="123"/>
      <c r="G759" s="123"/>
      <c r="H759" s="123"/>
      <c r="I759" s="123"/>
      <c r="J759" s="123"/>
      <c r="K759" s="123"/>
      <c r="L759" s="123"/>
      <c r="M759" s="123"/>
      <c r="N759" s="123"/>
    </row>
    <row r="760" spans="1:14" s="122" customFormat="1" x14ac:dyDescent="0.3">
      <c r="A760" s="123"/>
      <c r="B760" s="123"/>
      <c r="C760" s="123"/>
      <c r="D760" s="123"/>
      <c r="E760" s="123"/>
      <c r="F760" s="123"/>
      <c r="G760" s="123"/>
      <c r="H760" s="123"/>
      <c r="I760" s="123"/>
      <c r="J760" s="123"/>
      <c r="K760" s="123"/>
      <c r="L760" s="123"/>
      <c r="M760" s="123"/>
      <c r="N760" s="123"/>
    </row>
    <row r="761" spans="1:14" s="122" customFormat="1" x14ac:dyDescent="0.3">
      <c r="A761" s="123"/>
      <c r="B761" s="123"/>
      <c r="C761" s="123"/>
      <c r="D761" s="123"/>
      <c r="E761" s="123"/>
      <c r="F761" s="123"/>
      <c r="G761" s="123"/>
      <c r="H761" s="123"/>
      <c r="I761" s="123"/>
      <c r="J761" s="123"/>
      <c r="K761" s="123"/>
      <c r="L761" s="123"/>
      <c r="M761" s="123"/>
      <c r="N761" s="123"/>
    </row>
    <row r="762" spans="1:14" s="122" customFormat="1" x14ac:dyDescent="0.3">
      <c r="A762" s="123"/>
      <c r="B762" s="123"/>
      <c r="C762" s="123"/>
      <c r="D762" s="123"/>
      <c r="E762" s="123"/>
      <c r="F762" s="123"/>
      <c r="G762" s="123"/>
      <c r="H762" s="123"/>
      <c r="I762" s="123"/>
      <c r="J762" s="123"/>
      <c r="K762" s="123"/>
      <c r="L762" s="123"/>
      <c r="M762" s="123"/>
      <c r="N762" s="123"/>
    </row>
    <row r="763" spans="1:14" s="122" customFormat="1" x14ac:dyDescent="0.3">
      <c r="A763" s="123"/>
      <c r="B763" s="123"/>
      <c r="C763" s="123"/>
      <c r="D763" s="123"/>
      <c r="E763" s="123"/>
      <c r="F763" s="123"/>
      <c r="G763" s="123"/>
      <c r="H763" s="123"/>
      <c r="I763" s="123"/>
      <c r="J763" s="123"/>
      <c r="K763" s="123"/>
      <c r="L763" s="123"/>
      <c r="M763" s="123"/>
      <c r="N763" s="123"/>
    </row>
    <row r="764" spans="1:14" s="122" customFormat="1" x14ac:dyDescent="0.3">
      <c r="A764" s="123"/>
      <c r="B764" s="123"/>
      <c r="C764" s="123"/>
      <c r="D764" s="123"/>
      <c r="E764" s="123"/>
      <c r="F764" s="123"/>
      <c r="G764" s="123"/>
      <c r="H764" s="123"/>
      <c r="I764" s="123"/>
      <c r="J764" s="123"/>
      <c r="K764" s="123"/>
      <c r="L764" s="123"/>
      <c r="M764" s="123"/>
      <c r="N764" s="123"/>
    </row>
    <row r="765" spans="1:14" s="122" customFormat="1" x14ac:dyDescent="0.3">
      <c r="A765" s="123"/>
      <c r="B765" s="123"/>
      <c r="C765" s="123"/>
      <c r="D765" s="123"/>
      <c r="E765" s="123"/>
      <c r="F765" s="123"/>
      <c r="G765" s="123"/>
      <c r="H765" s="123"/>
      <c r="I765" s="123"/>
      <c r="J765" s="123"/>
      <c r="K765" s="123"/>
      <c r="L765" s="123"/>
      <c r="M765" s="123"/>
      <c r="N765" s="123"/>
    </row>
    <row r="766" spans="1:14" s="122" customFormat="1" x14ac:dyDescent="0.3">
      <c r="A766" s="123"/>
      <c r="B766" s="123"/>
      <c r="C766" s="123"/>
      <c r="D766" s="123"/>
      <c r="E766" s="123"/>
      <c r="F766" s="123"/>
      <c r="G766" s="123"/>
      <c r="H766" s="123"/>
      <c r="I766" s="123"/>
      <c r="J766" s="123"/>
      <c r="K766" s="123"/>
      <c r="L766" s="123"/>
      <c r="M766" s="123"/>
      <c r="N766" s="123"/>
    </row>
    <row r="767" spans="1:14" s="122" customFormat="1" x14ac:dyDescent="0.3">
      <c r="A767" s="123"/>
      <c r="B767" s="123"/>
      <c r="C767" s="123"/>
      <c r="D767" s="123"/>
      <c r="E767" s="123"/>
      <c r="F767" s="123"/>
      <c r="G767" s="123"/>
      <c r="H767" s="123"/>
      <c r="I767" s="123"/>
      <c r="J767" s="123"/>
      <c r="K767" s="123"/>
      <c r="L767" s="123"/>
      <c r="M767" s="123"/>
      <c r="N767" s="123"/>
    </row>
    <row r="768" spans="1:14" s="122" customFormat="1" x14ac:dyDescent="0.3">
      <c r="A768" s="123"/>
      <c r="B768" s="123"/>
      <c r="C768" s="123"/>
      <c r="D768" s="123"/>
      <c r="E768" s="123"/>
      <c r="F768" s="123"/>
      <c r="G768" s="123"/>
      <c r="H768" s="123"/>
      <c r="I768" s="123"/>
      <c r="J768" s="123"/>
      <c r="K768" s="123"/>
      <c r="L768" s="123"/>
      <c r="M768" s="123"/>
      <c r="N768" s="123"/>
    </row>
    <row r="769" spans="1:14" s="122" customFormat="1" x14ac:dyDescent="0.3">
      <c r="A769" s="123"/>
      <c r="B769" s="123"/>
      <c r="C769" s="123"/>
      <c r="D769" s="123"/>
      <c r="E769" s="123"/>
      <c r="F769" s="123"/>
      <c r="G769" s="123"/>
      <c r="H769" s="123"/>
      <c r="I769" s="123"/>
      <c r="J769" s="123"/>
      <c r="K769" s="123"/>
      <c r="L769" s="123"/>
      <c r="M769" s="123"/>
      <c r="N769" s="123"/>
    </row>
    <row r="770" spans="1:14" s="122" customFormat="1" x14ac:dyDescent="0.3">
      <c r="A770" s="123"/>
      <c r="B770" s="123"/>
      <c r="C770" s="123"/>
      <c r="D770" s="123"/>
      <c r="E770" s="123"/>
      <c r="F770" s="123"/>
      <c r="G770" s="123"/>
      <c r="H770" s="123"/>
      <c r="I770" s="123"/>
      <c r="J770" s="123"/>
      <c r="K770" s="123"/>
      <c r="L770" s="123"/>
      <c r="M770" s="123"/>
      <c r="N770" s="123"/>
    </row>
    <row r="771" spans="1:14" s="122" customFormat="1" x14ac:dyDescent="0.3">
      <c r="A771" s="123"/>
      <c r="B771" s="123"/>
      <c r="C771" s="123"/>
      <c r="D771" s="123"/>
      <c r="E771" s="123"/>
      <c r="F771" s="123"/>
      <c r="G771" s="123"/>
      <c r="H771" s="123"/>
      <c r="I771" s="123"/>
      <c r="J771" s="123"/>
      <c r="K771" s="123"/>
      <c r="L771" s="123"/>
      <c r="M771" s="123"/>
      <c r="N771" s="123"/>
    </row>
    <row r="772" spans="1:14" s="122" customFormat="1" x14ac:dyDescent="0.3">
      <c r="A772" s="123"/>
      <c r="B772" s="123"/>
      <c r="C772" s="123"/>
      <c r="D772" s="123"/>
      <c r="E772" s="123"/>
      <c r="F772" s="123"/>
      <c r="G772" s="123"/>
      <c r="H772" s="123"/>
      <c r="I772" s="123"/>
      <c r="J772" s="123"/>
      <c r="K772" s="123"/>
      <c r="L772" s="123"/>
      <c r="M772" s="123"/>
      <c r="N772" s="123"/>
    </row>
    <row r="773" spans="1:14" s="122" customFormat="1" x14ac:dyDescent="0.3">
      <c r="A773" s="123"/>
      <c r="B773" s="123"/>
      <c r="C773" s="123"/>
      <c r="D773" s="123"/>
      <c r="E773" s="123"/>
      <c r="F773" s="123"/>
      <c r="G773" s="123"/>
      <c r="H773" s="123"/>
      <c r="I773" s="123"/>
      <c r="J773" s="123"/>
      <c r="K773" s="123"/>
      <c r="L773" s="123"/>
      <c r="M773" s="123"/>
      <c r="N773" s="123"/>
    </row>
    <row r="774" spans="1:14" s="122" customFormat="1" x14ac:dyDescent="0.3">
      <c r="A774" s="123"/>
      <c r="B774" s="123"/>
      <c r="C774" s="123"/>
      <c r="D774" s="123"/>
      <c r="E774" s="123"/>
      <c r="F774" s="123"/>
      <c r="G774" s="123"/>
      <c r="H774" s="123"/>
      <c r="I774" s="123"/>
      <c r="J774" s="123"/>
      <c r="K774" s="123"/>
      <c r="L774" s="123"/>
      <c r="M774" s="123"/>
      <c r="N774" s="123"/>
    </row>
    <row r="775" spans="1:14" s="122" customFormat="1" x14ac:dyDescent="0.3">
      <c r="A775" s="123"/>
      <c r="B775" s="123"/>
      <c r="C775" s="123"/>
      <c r="D775" s="123"/>
      <c r="E775" s="123"/>
      <c r="F775" s="123"/>
      <c r="G775" s="123"/>
      <c r="H775" s="123"/>
      <c r="I775" s="123"/>
      <c r="J775" s="123"/>
      <c r="K775" s="123"/>
      <c r="L775" s="123"/>
      <c r="M775" s="123"/>
      <c r="N775" s="123"/>
    </row>
    <row r="776" spans="1:14" s="122" customFormat="1" x14ac:dyDescent="0.3">
      <c r="A776" s="123"/>
      <c r="B776" s="123"/>
      <c r="C776" s="123"/>
      <c r="D776" s="123"/>
      <c r="E776" s="123"/>
      <c r="F776" s="123"/>
      <c r="G776" s="123"/>
      <c r="H776" s="123"/>
      <c r="I776" s="123"/>
      <c r="J776" s="123"/>
      <c r="K776" s="123"/>
      <c r="L776" s="123"/>
      <c r="M776" s="123"/>
      <c r="N776" s="123"/>
    </row>
    <row r="777" spans="1:14" s="122" customFormat="1" x14ac:dyDescent="0.3">
      <c r="A777" s="123"/>
      <c r="B777" s="123"/>
      <c r="C777" s="123"/>
      <c r="D777" s="123"/>
      <c r="E777" s="123"/>
      <c r="F777" s="123"/>
      <c r="G777" s="123"/>
      <c r="H777" s="123"/>
      <c r="I777" s="123"/>
      <c r="J777" s="123"/>
      <c r="K777" s="123"/>
      <c r="L777" s="123"/>
      <c r="M777" s="123"/>
      <c r="N777" s="123"/>
    </row>
    <row r="778" spans="1:14" s="122" customFormat="1" x14ac:dyDescent="0.3">
      <c r="A778" s="123"/>
      <c r="B778" s="123"/>
      <c r="C778" s="123"/>
      <c r="D778" s="123"/>
      <c r="E778" s="123"/>
      <c r="F778" s="123"/>
      <c r="G778" s="123"/>
      <c r="H778" s="123"/>
      <c r="I778" s="123"/>
      <c r="J778" s="123"/>
      <c r="K778" s="123"/>
      <c r="L778" s="123"/>
      <c r="M778" s="123"/>
      <c r="N778" s="123"/>
    </row>
    <row r="779" spans="1:14" s="122" customFormat="1" x14ac:dyDescent="0.3">
      <c r="A779" s="123"/>
      <c r="B779" s="123"/>
      <c r="C779" s="123"/>
      <c r="D779" s="123"/>
      <c r="E779" s="123"/>
      <c r="F779" s="123"/>
      <c r="G779" s="123"/>
      <c r="H779" s="123"/>
      <c r="I779" s="123"/>
      <c r="J779" s="123"/>
      <c r="K779" s="123"/>
      <c r="L779" s="123"/>
      <c r="M779" s="123"/>
      <c r="N779" s="123"/>
    </row>
    <row r="780" spans="1:14" s="122" customFormat="1" x14ac:dyDescent="0.3">
      <c r="A780" s="123"/>
      <c r="B780" s="123"/>
      <c r="C780" s="123"/>
      <c r="D780" s="123"/>
      <c r="E780" s="123"/>
      <c r="F780" s="123"/>
      <c r="G780" s="123"/>
      <c r="H780" s="123"/>
      <c r="I780" s="123"/>
      <c r="J780" s="123"/>
      <c r="K780" s="123"/>
      <c r="L780" s="123"/>
      <c r="M780" s="123"/>
      <c r="N780" s="123"/>
    </row>
    <row r="781" spans="1:14" s="122" customFormat="1" x14ac:dyDescent="0.3">
      <c r="A781" s="123"/>
      <c r="B781" s="123"/>
      <c r="C781" s="123"/>
      <c r="D781" s="123"/>
      <c r="E781" s="123"/>
      <c r="F781" s="123"/>
      <c r="G781" s="123"/>
      <c r="H781" s="123"/>
      <c r="I781" s="123"/>
      <c r="J781" s="123"/>
      <c r="K781" s="123"/>
      <c r="L781" s="123"/>
      <c r="M781" s="123"/>
      <c r="N781" s="123"/>
    </row>
    <row r="782" spans="1:14" s="122" customFormat="1" x14ac:dyDescent="0.3">
      <c r="A782" s="123"/>
      <c r="B782" s="123"/>
      <c r="C782" s="123"/>
      <c r="D782" s="123"/>
      <c r="E782" s="123"/>
      <c r="F782" s="123"/>
      <c r="G782" s="123"/>
      <c r="H782" s="123"/>
      <c r="I782" s="123"/>
      <c r="J782" s="123"/>
      <c r="K782" s="123"/>
      <c r="L782" s="123"/>
      <c r="M782" s="123"/>
      <c r="N782" s="123"/>
    </row>
    <row r="783" spans="1:14" s="122" customFormat="1" x14ac:dyDescent="0.3">
      <c r="A783" s="123"/>
      <c r="B783" s="123"/>
      <c r="C783" s="123"/>
      <c r="D783" s="123"/>
      <c r="E783" s="123"/>
      <c r="F783" s="123"/>
      <c r="G783" s="123"/>
      <c r="H783" s="123"/>
      <c r="I783" s="123"/>
      <c r="J783" s="123"/>
      <c r="K783" s="123"/>
      <c r="L783" s="123"/>
      <c r="M783" s="123"/>
      <c r="N783" s="123"/>
    </row>
    <row r="784" spans="1:14" s="122" customFormat="1" x14ac:dyDescent="0.3">
      <c r="A784" s="123"/>
      <c r="B784" s="123"/>
      <c r="C784" s="123"/>
      <c r="D784" s="123"/>
      <c r="E784" s="123"/>
      <c r="F784" s="123"/>
      <c r="G784" s="123"/>
      <c r="H784" s="123"/>
      <c r="I784" s="123"/>
      <c r="J784" s="123"/>
      <c r="K784" s="123"/>
      <c r="L784" s="123"/>
      <c r="M784" s="123"/>
      <c r="N784" s="123"/>
    </row>
    <row r="785" spans="1:14" s="122" customFormat="1" x14ac:dyDescent="0.3">
      <c r="A785" s="123"/>
      <c r="B785" s="123"/>
      <c r="C785" s="123"/>
      <c r="D785" s="123"/>
      <c r="E785" s="123"/>
      <c r="F785" s="123"/>
      <c r="G785" s="123"/>
      <c r="H785" s="123"/>
      <c r="I785" s="123"/>
      <c r="J785" s="123"/>
      <c r="K785" s="123"/>
      <c r="L785" s="123"/>
      <c r="M785" s="123"/>
      <c r="N785" s="123"/>
    </row>
    <row r="786" spans="1:14" s="122" customFormat="1" x14ac:dyDescent="0.3">
      <c r="A786" s="123"/>
      <c r="B786" s="123"/>
      <c r="C786" s="123"/>
      <c r="D786" s="123"/>
      <c r="E786" s="123"/>
      <c r="F786" s="123"/>
      <c r="G786" s="123"/>
      <c r="H786" s="123"/>
      <c r="I786" s="123"/>
      <c r="J786" s="123"/>
      <c r="K786" s="123"/>
      <c r="L786" s="123"/>
      <c r="M786" s="123"/>
      <c r="N786" s="123"/>
    </row>
    <row r="787" spans="1:14" s="122" customFormat="1" x14ac:dyDescent="0.3">
      <c r="A787" s="123"/>
      <c r="B787" s="123"/>
      <c r="C787" s="123"/>
      <c r="D787" s="123"/>
      <c r="E787" s="123"/>
      <c r="F787" s="123"/>
      <c r="G787" s="123"/>
      <c r="H787" s="123"/>
      <c r="I787" s="123"/>
      <c r="J787" s="123"/>
      <c r="K787" s="123"/>
      <c r="L787" s="123"/>
      <c r="M787" s="123"/>
      <c r="N787" s="123"/>
    </row>
    <row r="788" spans="1:14" s="122" customFormat="1" x14ac:dyDescent="0.3">
      <c r="A788" s="123"/>
      <c r="B788" s="123"/>
      <c r="C788" s="123"/>
      <c r="D788" s="123"/>
      <c r="E788" s="123"/>
      <c r="F788" s="123"/>
      <c r="G788" s="123"/>
      <c r="H788" s="123"/>
      <c r="I788" s="123"/>
      <c r="J788" s="123"/>
      <c r="K788" s="123"/>
      <c r="L788" s="123"/>
      <c r="M788" s="123"/>
      <c r="N788" s="123"/>
    </row>
    <row r="789" spans="1:14" s="122" customFormat="1" x14ac:dyDescent="0.3">
      <c r="A789" s="123"/>
      <c r="B789" s="123"/>
      <c r="C789" s="123"/>
      <c r="D789" s="123"/>
      <c r="E789" s="123"/>
      <c r="F789" s="123"/>
      <c r="G789" s="123"/>
      <c r="H789" s="123"/>
      <c r="I789" s="123"/>
      <c r="J789" s="123"/>
      <c r="K789" s="123"/>
      <c r="L789" s="123"/>
      <c r="M789" s="123"/>
      <c r="N789" s="123"/>
    </row>
    <row r="790" spans="1:14" s="122" customFormat="1" x14ac:dyDescent="0.3">
      <c r="A790" s="123"/>
      <c r="B790" s="123"/>
      <c r="C790" s="123"/>
      <c r="D790" s="123"/>
      <c r="E790" s="123"/>
      <c r="F790" s="123"/>
      <c r="G790" s="123"/>
      <c r="H790" s="123"/>
      <c r="I790" s="123"/>
      <c r="J790" s="123"/>
      <c r="K790" s="123"/>
      <c r="L790" s="123"/>
      <c r="M790" s="123"/>
      <c r="N790" s="123"/>
    </row>
    <row r="791" spans="1:14" s="122" customFormat="1" x14ac:dyDescent="0.3">
      <c r="A791" s="123"/>
      <c r="B791" s="123"/>
      <c r="C791" s="123"/>
      <c r="D791" s="123"/>
      <c r="E791" s="123"/>
      <c r="F791" s="123"/>
      <c r="G791" s="123"/>
      <c r="H791" s="123"/>
      <c r="I791" s="123"/>
      <c r="J791" s="123"/>
      <c r="K791" s="123"/>
      <c r="L791" s="123"/>
      <c r="M791" s="123"/>
      <c r="N791" s="123"/>
    </row>
    <row r="792" spans="1:14" s="122" customFormat="1" x14ac:dyDescent="0.3">
      <c r="A792" s="123"/>
      <c r="B792" s="123"/>
      <c r="C792" s="123"/>
      <c r="D792" s="123"/>
      <c r="E792" s="123"/>
      <c r="F792" s="123"/>
      <c r="G792" s="123"/>
      <c r="H792" s="123"/>
      <c r="I792" s="123"/>
      <c r="J792" s="123"/>
      <c r="K792" s="123"/>
      <c r="L792" s="123"/>
      <c r="M792" s="123"/>
      <c r="N792" s="123"/>
    </row>
    <row r="793" spans="1:14" s="122" customFormat="1" x14ac:dyDescent="0.3">
      <c r="A793" s="123"/>
      <c r="B793" s="123"/>
      <c r="C793" s="123"/>
      <c r="D793" s="123"/>
      <c r="E793" s="123"/>
      <c r="F793" s="123"/>
      <c r="G793" s="123"/>
      <c r="H793" s="123"/>
      <c r="I793" s="123"/>
      <c r="J793" s="123"/>
      <c r="K793" s="123"/>
      <c r="L793" s="123"/>
      <c r="M793" s="123"/>
      <c r="N793" s="123"/>
    </row>
    <row r="794" spans="1:14" s="122" customFormat="1" x14ac:dyDescent="0.3">
      <c r="A794" s="123"/>
      <c r="B794" s="123"/>
      <c r="C794" s="123"/>
      <c r="D794" s="123"/>
      <c r="E794" s="123"/>
      <c r="F794" s="123"/>
      <c r="G794" s="123"/>
      <c r="H794" s="123"/>
      <c r="I794" s="123"/>
      <c r="J794" s="123"/>
      <c r="K794" s="123"/>
      <c r="L794" s="123"/>
      <c r="M794" s="123"/>
      <c r="N794" s="123"/>
    </row>
    <row r="795" spans="1:14" s="122" customFormat="1" x14ac:dyDescent="0.3">
      <c r="A795" s="123"/>
      <c r="B795" s="123"/>
      <c r="C795" s="123"/>
      <c r="D795" s="123"/>
      <c r="E795" s="123"/>
      <c r="F795" s="123"/>
      <c r="G795" s="123"/>
      <c r="H795" s="123"/>
      <c r="I795" s="123"/>
      <c r="J795" s="123"/>
      <c r="K795" s="123"/>
      <c r="L795" s="123"/>
      <c r="M795" s="123"/>
      <c r="N795" s="123"/>
    </row>
    <row r="796" spans="1:14" s="122" customFormat="1" x14ac:dyDescent="0.3">
      <c r="A796" s="123"/>
      <c r="B796" s="123"/>
      <c r="C796" s="123"/>
      <c r="D796" s="123"/>
      <c r="E796" s="123"/>
      <c r="F796" s="123"/>
      <c r="G796" s="123"/>
      <c r="H796" s="123"/>
      <c r="I796" s="123"/>
      <c r="J796" s="123"/>
      <c r="K796" s="123"/>
      <c r="L796" s="123"/>
      <c r="M796" s="123"/>
      <c r="N796" s="123"/>
    </row>
    <row r="797" spans="1:14" s="122" customFormat="1" x14ac:dyDescent="0.3">
      <c r="A797" s="123"/>
      <c r="B797" s="123"/>
      <c r="C797" s="123"/>
      <c r="D797" s="123"/>
      <c r="E797" s="123"/>
      <c r="F797" s="123"/>
      <c r="G797" s="123"/>
      <c r="H797" s="123"/>
      <c r="I797" s="123"/>
      <c r="J797" s="123"/>
      <c r="K797" s="123"/>
      <c r="L797" s="123"/>
      <c r="M797" s="123"/>
      <c r="N797" s="123"/>
    </row>
    <row r="798" spans="1:14" s="122" customFormat="1" x14ac:dyDescent="0.3">
      <c r="A798" s="123"/>
      <c r="B798" s="123"/>
      <c r="C798" s="123"/>
      <c r="D798" s="123"/>
      <c r="E798" s="123"/>
      <c r="F798" s="123"/>
      <c r="G798" s="123"/>
      <c r="H798" s="123"/>
      <c r="I798" s="123"/>
      <c r="J798" s="123"/>
      <c r="K798" s="123"/>
      <c r="L798" s="123"/>
      <c r="M798" s="123"/>
      <c r="N798" s="123"/>
    </row>
    <row r="799" spans="1:14" s="122" customFormat="1" x14ac:dyDescent="0.3">
      <c r="A799" s="123"/>
      <c r="B799" s="123"/>
      <c r="C799" s="123"/>
      <c r="D799" s="123"/>
      <c r="E799" s="123"/>
      <c r="F799" s="123"/>
      <c r="G799" s="123"/>
      <c r="H799" s="123"/>
      <c r="I799" s="123"/>
      <c r="J799" s="123"/>
      <c r="K799" s="123"/>
      <c r="L799" s="123"/>
      <c r="M799" s="123"/>
      <c r="N799" s="123"/>
    </row>
    <row r="800" spans="1:14" s="122" customFormat="1" x14ac:dyDescent="0.3">
      <c r="A800" s="123"/>
      <c r="B800" s="123"/>
      <c r="C800" s="123"/>
      <c r="D800" s="123"/>
      <c r="E800" s="123"/>
      <c r="F800" s="123"/>
      <c r="G800" s="123"/>
      <c r="H800" s="123"/>
      <c r="I800" s="123"/>
      <c r="J800" s="123"/>
      <c r="K800" s="123"/>
      <c r="L800" s="123"/>
      <c r="M800" s="123"/>
      <c r="N800" s="123"/>
    </row>
    <row r="801" spans="1:14" s="122" customFormat="1" x14ac:dyDescent="0.3">
      <c r="A801" s="123"/>
      <c r="B801" s="123"/>
      <c r="C801" s="123"/>
      <c r="D801" s="123"/>
      <c r="E801" s="123"/>
      <c r="F801" s="123"/>
      <c r="G801" s="123"/>
      <c r="H801" s="123"/>
      <c r="I801" s="123"/>
      <c r="J801" s="123"/>
      <c r="K801" s="123"/>
      <c r="L801" s="123"/>
      <c r="M801" s="123"/>
      <c r="N801" s="123"/>
    </row>
    <row r="802" spans="1:14" s="122" customFormat="1" x14ac:dyDescent="0.3">
      <c r="A802" s="123"/>
      <c r="B802" s="123"/>
      <c r="C802" s="123"/>
      <c r="D802" s="123"/>
      <c r="E802" s="123"/>
      <c r="F802" s="123"/>
      <c r="G802" s="123"/>
      <c r="H802" s="123"/>
      <c r="I802" s="123"/>
      <c r="J802" s="123"/>
      <c r="K802" s="123"/>
      <c r="L802" s="123"/>
      <c r="M802" s="123"/>
      <c r="N802" s="123"/>
    </row>
    <row r="803" spans="1:14" s="122" customFormat="1" x14ac:dyDescent="0.3">
      <c r="A803" s="123"/>
      <c r="B803" s="123"/>
      <c r="C803" s="123"/>
      <c r="D803" s="123"/>
      <c r="E803" s="123"/>
      <c r="F803" s="123"/>
      <c r="G803" s="123"/>
      <c r="H803" s="123"/>
      <c r="I803" s="123"/>
      <c r="J803" s="123"/>
      <c r="K803" s="123"/>
      <c r="L803" s="123"/>
      <c r="M803" s="123"/>
      <c r="N803" s="123"/>
    </row>
    <row r="804" spans="1:14" s="122" customFormat="1" x14ac:dyDescent="0.3">
      <c r="A804" s="123"/>
      <c r="B804" s="123"/>
      <c r="C804" s="123"/>
      <c r="D804" s="123"/>
      <c r="E804" s="123"/>
      <c r="F804" s="123"/>
      <c r="G804" s="123"/>
      <c r="H804" s="123"/>
      <c r="I804" s="123"/>
      <c r="J804" s="123"/>
      <c r="K804" s="123"/>
      <c r="L804" s="123"/>
      <c r="M804" s="123"/>
      <c r="N804" s="123"/>
    </row>
    <row r="805" spans="1:14" s="122" customFormat="1" x14ac:dyDescent="0.3">
      <c r="A805" s="123"/>
      <c r="B805" s="123"/>
      <c r="C805" s="123"/>
      <c r="D805" s="123"/>
      <c r="E805" s="123"/>
      <c r="F805" s="123"/>
      <c r="G805" s="123"/>
      <c r="H805" s="123"/>
      <c r="I805" s="123"/>
      <c r="J805" s="123"/>
      <c r="K805" s="123"/>
      <c r="L805" s="123"/>
      <c r="M805" s="123"/>
      <c r="N805" s="123"/>
    </row>
    <row r="806" spans="1:14" s="122" customFormat="1" x14ac:dyDescent="0.3">
      <c r="A806" s="123"/>
      <c r="B806" s="123"/>
      <c r="C806" s="123"/>
      <c r="D806" s="123"/>
      <c r="E806" s="123"/>
      <c r="F806" s="123"/>
      <c r="G806" s="123"/>
      <c r="H806" s="123"/>
      <c r="I806" s="123"/>
      <c r="J806" s="123"/>
      <c r="K806" s="123"/>
      <c r="L806" s="123"/>
      <c r="M806" s="123"/>
      <c r="N806" s="123"/>
    </row>
    <row r="807" spans="1:14" s="122" customFormat="1" x14ac:dyDescent="0.3">
      <c r="A807" s="123"/>
      <c r="B807" s="123"/>
      <c r="C807" s="123"/>
      <c r="D807" s="123"/>
      <c r="E807" s="123"/>
      <c r="F807" s="123"/>
      <c r="G807" s="123"/>
      <c r="H807" s="123"/>
      <c r="I807" s="123"/>
      <c r="J807" s="123"/>
      <c r="K807" s="123"/>
      <c r="L807" s="123"/>
      <c r="M807" s="123"/>
      <c r="N807" s="123"/>
    </row>
    <row r="808" spans="1:14" s="122" customFormat="1" x14ac:dyDescent="0.3">
      <c r="A808" s="123"/>
      <c r="B808" s="123"/>
      <c r="C808" s="123"/>
      <c r="D808" s="123"/>
      <c r="E808" s="123"/>
      <c r="F808" s="123"/>
      <c r="G808" s="123"/>
      <c r="H808" s="123"/>
      <c r="I808" s="123"/>
      <c r="J808" s="123"/>
      <c r="K808" s="123"/>
      <c r="L808" s="123"/>
      <c r="M808" s="123"/>
      <c r="N808" s="123"/>
    </row>
    <row r="809" spans="1:14" s="122" customFormat="1" x14ac:dyDescent="0.3">
      <c r="A809" s="123"/>
      <c r="B809" s="123"/>
      <c r="C809" s="123"/>
      <c r="D809" s="123"/>
      <c r="E809" s="123"/>
      <c r="F809" s="123"/>
      <c r="G809" s="123"/>
      <c r="H809" s="123"/>
      <c r="I809" s="123"/>
      <c r="J809" s="123"/>
      <c r="K809" s="123"/>
      <c r="L809" s="123"/>
      <c r="M809" s="123"/>
      <c r="N809" s="123"/>
    </row>
    <row r="810" spans="1:14" s="122" customFormat="1" x14ac:dyDescent="0.3">
      <c r="A810" s="123"/>
      <c r="B810" s="123"/>
      <c r="C810" s="123"/>
      <c r="D810" s="123"/>
      <c r="E810" s="123"/>
      <c r="F810" s="123"/>
      <c r="G810" s="123"/>
      <c r="H810" s="123"/>
      <c r="I810" s="123"/>
      <c r="J810" s="123"/>
      <c r="K810" s="123"/>
      <c r="L810" s="123"/>
      <c r="M810" s="123"/>
      <c r="N810" s="123"/>
    </row>
    <row r="811" spans="1:14" s="122" customFormat="1" x14ac:dyDescent="0.3">
      <c r="A811" s="123"/>
      <c r="B811" s="123"/>
      <c r="C811" s="123"/>
      <c r="D811" s="123"/>
      <c r="E811" s="123"/>
      <c r="F811" s="123"/>
      <c r="G811" s="123"/>
      <c r="H811" s="123"/>
      <c r="I811" s="123"/>
      <c r="J811" s="123"/>
      <c r="K811" s="123"/>
      <c r="L811" s="123"/>
      <c r="M811" s="123"/>
      <c r="N811" s="123"/>
    </row>
    <row r="812" spans="1:14" s="122" customFormat="1" x14ac:dyDescent="0.3">
      <c r="A812" s="123"/>
      <c r="B812" s="123"/>
      <c r="C812" s="123"/>
      <c r="D812" s="123"/>
      <c r="E812" s="123"/>
      <c r="F812" s="123"/>
      <c r="G812" s="123"/>
      <c r="H812" s="123"/>
      <c r="I812" s="123"/>
      <c r="J812" s="123"/>
      <c r="K812" s="123"/>
      <c r="L812" s="123"/>
      <c r="M812" s="123"/>
      <c r="N812" s="123"/>
    </row>
    <row r="813" spans="1:14" s="122" customFormat="1" x14ac:dyDescent="0.3">
      <c r="A813" s="123"/>
      <c r="B813" s="123"/>
      <c r="C813" s="123"/>
      <c r="D813" s="123"/>
      <c r="E813" s="123"/>
      <c r="F813" s="123"/>
      <c r="G813" s="123"/>
      <c r="H813" s="123"/>
      <c r="I813" s="123"/>
      <c r="J813" s="123"/>
      <c r="K813" s="123"/>
      <c r="L813" s="123"/>
      <c r="M813" s="123"/>
      <c r="N813" s="123"/>
    </row>
    <row r="814" spans="1:14" s="122" customFormat="1" x14ac:dyDescent="0.3">
      <c r="A814" s="123"/>
      <c r="B814" s="123"/>
      <c r="C814" s="123"/>
      <c r="D814" s="123"/>
      <c r="E814" s="123"/>
      <c r="F814" s="123"/>
      <c r="G814" s="123"/>
      <c r="H814" s="123"/>
      <c r="I814" s="123"/>
      <c r="J814" s="123"/>
      <c r="K814" s="123"/>
      <c r="L814" s="123"/>
      <c r="M814" s="123"/>
      <c r="N814" s="123"/>
    </row>
    <row r="815" spans="1:14" s="122" customFormat="1" x14ac:dyDescent="0.3">
      <c r="A815" s="123"/>
      <c r="B815" s="123"/>
      <c r="C815" s="123"/>
      <c r="D815" s="123"/>
      <c r="E815" s="123"/>
      <c r="F815" s="123"/>
      <c r="G815" s="123"/>
      <c r="H815" s="123"/>
      <c r="I815" s="123"/>
      <c r="J815" s="123"/>
      <c r="K815" s="123"/>
      <c r="L815" s="123"/>
      <c r="M815" s="123"/>
      <c r="N815" s="123"/>
    </row>
    <row r="816" spans="1:14" s="122" customFormat="1" x14ac:dyDescent="0.3">
      <c r="A816" s="123"/>
      <c r="B816" s="123"/>
      <c r="C816" s="123"/>
      <c r="D816" s="123"/>
      <c r="E816" s="123"/>
      <c r="F816" s="123"/>
      <c r="G816" s="123"/>
      <c r="H816" s="123"/>
      <c r="I816" s="123"/>
      <c r="J816" s="123"/>
      <c r="K816" s="123"/>
      <c r="L816" s="123"/>
      <c r="M816" s="123"/>
      <c r="N816" s="123"/>
    </row>
    <row r="817" spans="1:14" s="122" customFormat="1" x14ac:dyDescent="0.3">
      <c r="A817" s="123"/>
      <c r="B817" s="123"/>
      <c r="C817" s="123"/>
      <c r="D817" s="123"/>
      <c r="E817" s="123"/>
      <c r="F817" s="123"/>
      <c r="G817" s="123"/>
      <c r="H817" s="123"/>
      <c r="I817" s="123"/>
      <c r="J817" s="123"/>
      <c r="K817" s="123"/>
      <c r="L817" s="123"/>
      <c r="M817" s="123"/>
      <c r="N817" s="123"/>
    </row>
    <row r="818" spans="1:14" s="122" customFormat="1" x14ac:dyDescent="0.3">
      <c r="A818" s="123"/>
      <c r="B818" s="123"/>
      <c r="C818" s="123"/>
      <c r="D818" s="123"/>
      <c r="E818" s="123"/>
      <c r="F818" s="123"/>
      <c r="G818" s="123"/>
      <c r="H818" s="123"/>
      <c r="I818" s="123"/>
      <c r="J818" s="123"/>
      <c r="K818" s="123"/>
      <c r="L818" s="123"/>
      <c r="M818" s="123"/>
      <c r="N818" s="123"/>
    </row>
    <row r="819" spans="1:14" s="122" customFormat="1" x14ac:dyDescent="0.3">
      <c r="A819" s="123"/>
      <c r="B819" s="123"/>
      <c r="C819" s="123"/>
      <c r="D819" s="123"/>
      <c r="E819" s="123"/>
      <c r="F819" s="123"/>
      <c r="G819" s="123"/>
      <c r="H819" s="123"/>
      <c r="I819" s="123"/>
      <c r="J819" s="123"/>
      <c r="K819" s="123"/>
      <c r="L819" s="123"/>
      <c r="M819" s="123"/>
      <c r="N819" s="123"/>
    </row>
    <row r="820" spans="1:14" s="122" customFormat="1" x14ac:dyDescent="0.3">
      <c r="A820" s="123"/>
      <c r="B820" s="123"/>
      <c r="C820" s="123"/>
      <c r="D820" s="123"/>
      <c r="E820" s="123"/>
      <c r="F820" s="123"/>
      <c r="G820" s="123"/>
      <c r="H820" s="123"/>
      <c r="I820" s="123"/>
      <c r="J820" s="123"/>
      <c r="K820" s="123"/>
      <c r="L820" s="123"/>
      <c r="M820" s="123"/>
      <c r="N820" s="123"/>
    </row>
    <row r="821" spans="1:14" s="122" customFormat="1" x14ac:dyDescent="0.3">
      <c r="A821" s="123"/>
      <c r="B821" s="123"/>
      <c r="C821" s="123"/>
      <c r="D821" s="123"/>
      <c r="E821" s="123"/>
      <c r="F821" s="123"/>
      <c r="G821" s="123"/>
      <c r="H821" s="123"/>
      <c r="I821" s="123"/>
      <c r="J821" s="123"/>
      <c r="K821" s="123"/>
      <c r="L821" s="123"/>
      <c r="M821" s="123"/>
      <c r="N821" s="123"/>
    </row>
    <row r="822" spans="1:14" s="122" customFormat="1" x14ac:dyDescent="0.3">
      <c r="A822" s="123"/>
      <c r="B822" s="123"/>
      <c r="C822" s="123"/>
      <c r="D822" s="123"/>
      <c r="E822" s="123"/>
      <c r="F822" s="123"/>
      <c r="G822" s="123"/>
      <c r="H822" s="123"/>
      <c r="I822" s="123"/>
      <c r="J822" s="123"/>
      <c r="K822" s="123"/>
      <c r="L822" s="123"/>
      <c r="M822" s="123"/>
      <c r="N822" s="123"/>
    </row>
    <row r="823" spans="1:14" s="122" customFormat="1" x14ac:dyDescent="0.3">
      <c r="A823" s="123"/>
      <c r="B823" s="123"/>
      <c r="C823" s="123"/>
      <c r="D823" s="123"/>
      <c r="E823" s="123"/>
      <c r="F823" s="123"/>
      <c r="G823" s="123"/>
      <c r="H823" s="123"/>
      <c r="I823" s="123"/>
      <c r="J823" s="123"/>
      <c r="K823" s="123"/>
      <c r="L823" s="123"/>
      <c r="M823" s="123"/>
      <c r="N823" s="123"/>
    </row>
    <row r="824" spans="1:14" s="122" customFormat="1" x14ac:dyDescent="0.3">
      <c r="A824" s="123"/>
      <c r="B824" s="123"/>
      <c r="C824" s="123"/>
      <c r="D824" s="123"/>
      <c r="E824" s="123"/>
      <c r="F824" s="123"/>
      <c r="G824" s="123"/>
      <c r="H824" s="123"/>
      <c r="I824" s="123"/>
      <c r="J824" s="123"/>
      <c r="K824" s="123"/>
      <c r="L824" s="123"/>
      <c r="M824" s="123"/>
      <c r="N824" s="123"/>
    </row>
    <row r="825" spans="1:14" s="122" customFormat="1" x14ac:dyDescent="0.3">
      <c r="A825" s="123"/>
      <c r="B825" s="123"/>
      <c r="C825" s="123"/>
      <c r="D825" s="123"/>
      <c r="E825" s="123"/>
      <c r="F825" s="123"/>
      <c r="G825" s="123"/>
      <c r="H825" s="123"/>
      <c r="I825" s="123"/>
      <c r="J825" s="123"/>
      <c r="K825" s="123"/>
      <c r="L825" s="123"/>
      <c r="M825" s="123"/>
      <c r="N825" s="123"/>
    </row>
    <row r="826" spans="1:14" s="122" customFormat="1" x14ac:dyDescent="0.3">
      <c r="A826" s="123"/>
      <c r="B826" s="123"/>
      <c r="C826" s="123"/>
      <c r="D826" s="123"/>
      <c r="E826" s="123"/>
      <c r="F826" s="123"/>
      <c r="G826" s="123"/>
      <c r="H826" s="123"/>
      <c r="I826" s="123"/>
      <c r="J826" s="123"/>
      <c r="K826" s="123"/>
      <c r="L826" s="123"/>
      <c r="M826" s="123"/>
      <c r="N826" s="123"/>
    </row>
    <row r="827" spans="1:14" s="122" customFormat="1" x14ac:dyDescent="0.3">
      <c r="A827" s="123"/>
      <c r="B827" s="123"/>
      <c r="C827" s="123"/>
      <c r="D827" s="123"/>
      <c r="E827" s="123"/>
      <c r="F827" s="123"/>
      <c r="G827" s="123"/>
      <c r="H827" s="123"/>
      <c r="I827" s="123"/>
      <c r="J827" s="123"/>
      <c r="K827" s="123"/>
      <c r="L827" s="123"/>
      <c r="M827" s="123"/>
      <c r="N827" s="123"/>
    </row>
    <row r="828" spans="1:14" s="122" customFormat="1" x14ac:dyDescent="0.3">
      <c r="A828" s="123"/>
      <c r="B828" s="123"/>
      <c r="C828" s="123"/>
      <c r="D828" s="123"/>
      <c r="E828" s="123"/>
      <c r="F828" s="123"/>
      <c r="G828" s="123"/>
      <c r="H828" s="123"/>
      <c r="I828" s="123"/>
      <c r="J828" s="123"/>
      <c r="K828" s="123"/>
      <c r="L828" s="123"/>
      <c r="M828" s="123"/>
      <c r="N828" s="123"/>
    </row>
    <row r="829" spans="1:14" s="122" customFormat="1" x14ac:dyDescent="0.3">
      <c r="A829" s="123"/>
      <c r="B829" s="123"/>
      <c r="C829" s="123"/>
      <c r="D829" s="123"/>
      <c r="E829" s="123"/>
      <c r="F829" s="123"/>
      <c r="G829" s="123"/>
      <c r="H829" s="123"/>
      <c r="I829" s="123"/>
      <c r="J829" s="123"/>
      <c r="K829" s="123"/>
      <c r="L829" s="123"/>
      <c r="M829" s="123"/>
      <c r="N829" s="123"/>
    </row>
    <row r="830" spans="1:14" s="122" customFormat="1" x14ac:dyDescent="0.3">
      <c r="A830" s="123"/>
      <c r="B830" s="123"/>
      <c r="C830" s="123"/>
      <c r="D830" s="123"/>
      <c r="E830" s="123"/>
      <c r="F830" s="123"/>
      <c r="G830" s="123"/>
      <c r="H830" s="123"/>
      <c r="I830" s="123"/>
      <c r="J830" s="123"/>
      <c r="K830" s="123"/>
      <c r="L830" s="123"/>
      <c r="M830" s="123"/>
      <c r="N830" s="123"/>
    </row>
    <row r="831" spans="1:14" s="122" customFormat="1" x14ac:dyDescent="0.3">
      <c r="A831" s="123"/>
      <c r="B831" s="123"/>
      <c r="C831" s="123"/>
      <c r="D831" s="123"/>
      <c r="E831" s="123"/>
      <c r="F831" s="123"/>
      <c r="G831" s="123"/>
      <c r="H831" s="123"/>
      <c r="I831" s="123"/>
      <c r="J831" s="123"/>
      <c r="K831" s="123"/>
      <c r="L831" s="123"/>
      <c r="M831" s="123"/>
      <c r="N831" s="123"/>
    </row>
    <row r="832" spans="1:14" s="122" customFormat="1" x14ac:dyDescent="0.3">
      <c r="A832" s="123"/>
      <c r="B832" s="123"/>
      <c r="C832" s="123"/>
      <c r="D832" s="123"/>
      <c r="E832" s="123"/>
      <c r="F832" s="123"/>
      <c r="G832" s="123"/>
      <c r="H832" s="123"/>
      <c r="I832" s="123"/>
      <c r="J832" s="123"/>
      <c r="K832" s="123"/>
      <c r="L832" s="123"/>
      <c r="M832" s="123"/>
      <c r="N832" s="123"/>
    </row>
    <row r="833" spans="1:14" s="122" customFormat="1" x14ac:dyDescent="0.3">
      <c r="A833" s="123"/>
      <c r="B833" s="123"/>
      <c r="C833" s="123"/>
      <c r="D833" s="123"/>
      <c r="E833" s="123"/>
      <c r="F833" s="123"/>
      <c r="G833" s="123"/>
      <c r="H833" s="123"/>
      <c r="I833" s="123"/>
      <c r="J833" s="123"/>
      <c r="K833" s="123"/>
      <c r="L833" s="123"/>
      <c r="M833" s="123"/>
      <c r="N833" s="123"/>
    </row>
    <row r="834" spans="1:14" s="122" customFormat="1" x14ac:dyDescent="0.3">
      <c r="A834" s="123"/>
      <c r="B834" s="123"/>
      <c r="C834" s="123"/>
      <c r="D834" s="123"/>
      <c r="E834" s="123"/>
      <c r="F834" s="123"/>
      <c r="G834" s="123"/>
      <c r="H834" s="123"/>
      <c r="I834" s="123"/>
      <c r="J834" s="123"/>
      <c r="K834" s="123"/>
      <c r="L834" s="123"/>
      <c r="M834" s="123"/>
      <c r="N834" s="123"/>
    </row>
    <row r="835" spans="1:14" s="122" customFormat="1" x14ac:dyDescent="0.3">
      <c r="A835" s="123"/>
      <c r="B835" s="123"/>
      <c r="C835" s="123"/>
      <c r="D835" s="123"/>
      <c r="E835" s="123"/>
      <c r="F835" s="123"/>
      <c r="G835" s="123"/>
      <c r="H835" s="123"/>
      <c r="I835" s="123"/>
      <c r="J835" s="123"/>
      <c r="K835" s="123"/>
      <c r="L835" s="123"/>
      <c r="M835" s="123"/>
      <c r="N835" s="123"/>
    </row>
    <row r="836" spans="1:14" s="122" customFormat="1" x14ac:dyDescent="0.3">
      <c r="A836" s="123"/>
      <c r="B836" s="123"/>
      <c r="C836" s="123"/>
      <c r="D836" s="123"/>
      <c r="E836" s="123"/>
      <c r="F836" s="123"/>
      <c r="G836" s="123"/>
      <c r="H836" s="123"/>
      <c r="I836" s="123"/>
      <c r="J836" s="123"/>
      <c r="K836" s="123"/>
      <c r="L836" s="123"/>
      <c r="M836" s="123"/>
      <c r="N836" s="123"/>
    </row>
    <row r="837" spans="1:14" s="122" customFormat="1" x14ac:dyDescent="0.3">
      <c r="A837" s="123"/>
      <c r="B837" s="123"/>
      <c r="C837" s="123"/>
      <c r="D837" s="123"/>
      <c r="E837" s="123"/>
      <c r="F837" s="123"/>
      <c r="G837" s="123"/>
      <c r="H837" s="123"/>
      <c r="I837" s="123"/>
      <c r="J837" s="123"/>
      <c r="K837" s="123"/>
      <c r="L837" s="123"/>
      <c r="M837" s="123"/>
      <c r="N837" s="123"/>
    </row>
    <row r="838" spans="1:14" s="122" customFormat="1" x14ac:dyDescent="0.3">
      <c r="A838" s="123"/>
      <c r="B838" s="123"/>
      <c r="C838" s="123"/>
      <c r="D838" s="123"/>
      <c r="E838" s="123"/>
      <c r="F838" s="123"/>
      <c r="G838" s="123"/>
      <c r="H838" s="123"/>
      <c r="I838" s="123"/>
      <c r="J838" s="123"/>
      <c r="K838" s="123"/>
      <c r="L838" s="123"/>
      <c r="M838" s="123"/>
      <c r="N838" s="123"/>
    </row>
    <row r="839" spans="1:14" s="122" customFormat="1" x14ac:dyDescent="0.3">
      <c r="A839" s="123"/>
      <c r="B839" s="123"/>
      <c r="C839" s="123"/>
      <c r="D839" s="123"/>
      <c r="E839" s="123"/>
      <c r="F839" s="123"/>
      <c r="G839" s="123"/>
      <c r="H839" s="123"/>
      <c r="I839" s="123"/>
      <c r="J839" s="123"/>
      <c r="K839" s="123"/>
      <c r="L839" s="123"/>
      <c r="M839" s="123"/>
      <c r="N839" s="123"/>
    </row>
    <row r="840" spans="1:14" s="122" customFormat="1" x14ac:dyDescent="0.3">
      <c r="A840" s="123"/>
      <c r="B840" s="123"/>
      <c r="C840" s="123"/>
      <c r="D840" s="123"/>
      <c r="E840" s="123"/>
      <c r="F840" s="123"/>
      <c r="G840" s="123"/>
      <c r="H840" s="123"/>
      <c r="I840" s="123"/>
      <c r="J840" s="123"/>
      <c r="K840" s="123"/>
      <c r="L840" s="123"/>
      <c r="M840" s="123"/>
      <c r="N840" s="123"/>
    </row>
    <row r="841" spans="1:14" s="122" customFormat="1" x14ac:dyDescent="0.3">
      <c r="A841" s="123"/>
      <c r="B841" s="123"/>
      <c r="C841" s="123"/>
      <c r="D841" s="123"/>
      <c r="E841" s="123"/>
      <c r="F841" s="123"/>
      <c r="G841" s="123"/>
      <c r="H841" s="123"/>
      <c r="I841" s="123"/>
      <c r="J841" s="123"/>
      <c r="K841" s="123"/>
      <c r="L841" s="123"/>
      <c r="M841" s="123"/>
      <c r="N841" s="123"/>
    </row>
    <row r="842" spans="1:14" s="122" customFormat="1" x14ac:dyDescent="0.3">
      <c r="A842" s="123"/>
      <c r="B842" s="123"/>
      <c r="C842" s="123"/>
      <c r="D842" s="123"/>
      <c r="E842" s="123"/>
      <c r="F842" s="123"/>
      <c r="G842" s="123"/>
      <c r="H842" s="123"/>
      <c r="I842" s="123"/>
      <c r="J842" s="123"/>
      <c r="K842" s="123"/>
      <c r="L842" s="123"/>
      <c r="M842" s="123"/>
      <c r="N842" s="123"/>
    </row>
    <row r="843" spans="1:14" s="122" customFormat="1" x14ac:dyDescent="0.3">
      <c r="A843" s="123"/>
      <c r="B843" s="123"/>
      <c r="C843" s="123"/>
      <c r="D843" s="123"/>
      <c r="E843" s="123"/>
      <c r="F843" s="123"/>
      <c r="G843" s="123"/>
      <c r="H843" s="123"/>
      <c r="I843" s="123"/>
      <c r="J843" s="123"/>
      <c r="K843" s="123"/>
      <c r="L843" s="123"/>
      <c r="M843" s="123"/>
      <c r="N843" s="123"/>
    </row>
    <row r="844" spans="1:14" s="122" customFormat="1" x14ac:dyDescent="0.3">
      <c r="A844" s="123"/>
      <c r="B844" s="123"/>
      <c r="C844" s="123"/>
      <c r="D844" s="123"/>
      <c r="E844" s="123"/>
      <c r="F844" s="123"/>
      <c r="G844" s="123"/>
      <c r="H844" s="123"/>
      <c r="I844" s="123"/>
      <c r="J844" s="123"/>
      <c r="K844" s="123"/>
      <c r="L844" s="123"/>
      <c r="M844" s="123"/>
      <c r="N844" s="123"/>
    </row>
    <row r="845" spans="1:14" s="122" customFormat="1" x14ac:dyDescent="0.3">
      <c r="A845" s="123"/>
      <c r="B845" s="123"/>
      <c r="C845" s="123"/>
      <c r="D845" s="123"/>
      <c r="E845" s="123"/>
      <c r="F845" s="123"/>
      <c r="G845" s="123"/>
      <c r="H845" s="123"/>
      <c r="I845" s="123"/>
      <c r="J845" s="123"/>
      <c r="K845" s="123"/>
      <c r="L845" s="123"/>
      <c r="M845" s="123"/>
      <c r="N845" s="123"/>
    </row>
    <row r="846" spans="1:14" s="122" customFormat="1" x14ac:dyDescent="0.3">
      <c r="A846" s="123"/>
      <c r="B846" s="123"/>
      <c r="C846" s="123"/>
      <c r="D846" s="123"/>
      <c r="E846" s="123"/>
      <c r="F846" s="123"/>
      <c r="G846" s="123"/>
      <c r="H846" s="123"/>
      <c r="I846" s="123"/>
      <c r="J846" s="123"/>
      <c r="K846" s="123"/>
      <c r="L846" s="123"/>
      <c r="M846" s="123"/>
      <c r="N846" s="123"/>
    </row>
    <row r="847" spans="1:14" s="122" customFormat="1" x14ac:dyDescent="0.3">
      <c r="A847" s="123"/>
      <c r="B847" s="123"/>
      <c r="C847" s="123"/>
      <c r="D847" s="123"/>
      <c r="E847" s="123"/>
      <c r="F847" s="123"/>
      <c r="G847" s="123"/>
      <c r="H847" s="123"/>
      <c r="I847" s="123"/>
      <c r="J847" s="123"/>
      <c r="K847" s="123"/>
      <c r="L847" s="123"/>
      <c r="M847" s="123"/>
      <c r="N847" s="123"/>
    </row>
    <row r="848" spans="1:14" s="122" customFormat="1" x14ac:dyDescent="0.3">
      <c r="A848" s="123"/>
      <c r="B848" s="123"/>
      <c r="C848" s="123"/>
      <c r="D848" s="123"/>
      <c r="E848" s="123"/>
      <c r="F848" s="123"/>
      <c r="G848" s="123"/>
      <c r="H848" s="123"/>
      <c r="I848" s="123"/>
      <c r="J848" s="123"/>
      <c r="K848" s="123"/>
      <c r="L848" s="123"/>
      <c r="M848" s="123"/>
      <c r="N848" s="123"/>
    </row>
    <row r="849" spans="1:14" s="122" customFormat="1" x14ac:dyDescent="0.3">
      <c r="A849" s="123"/>
      <c r="B849" s="123"/>
      <c r="C849" s="123"/>
      <c r="D849" s="123"/>
      <c r="E849" s="123"/>
      <c r="F849" s="123"/>
      <c r="G849" s="123"/>
      <c r="H849" s="123"/>
      <c r="I849" s="123"/>
      <c r="J849" s="123"/>
      <c r="K849" s="123"/>
      <c r="L849" s="123"/>
      <c r="M849" s="123"/>
      <c r="N849" s="123"/>
    </row>
    <row r="850" spans="1:14" s="122" customFormat="1" x14ac:dyDescent="0.3">
      <c r="A850" s="123"/>
      <c r="B850" s="123"/>
      <c r="C850" s="123"/>
      <c r="D850" s="123"/>
      <c r="E850" s="123"/>
      <c r="F850" s="123"/>
      <c r="G850" s="123"/>
      <c r="H850" s="123"/>
      <c r="I850" s="123"/>
      <c r="J850" s="123"/>
      <c r="K850" s="123"/>
      <c r="L850" s="123"/>
      <c r="M850" s="123"/>
      <c r="N850" s="123"/>
    </row>
    <row r="851" spans="1:14" s="122" customFormat="1" x14ac:dyDescent="0.3">
      <c r="A851" s="123"/>
      <c r="B851" s="123"/>
      <c r="C851" s="123"/>
      <c r="D851" s="123"/>
      <c r="E851" s="123"/>
      <c r="F851" s="123"/>
      <c r="G851" s="123"/>
      <c r="H851" s="123"/>
      <c r="I851" s="123"/>
      <c r="J851" s="123"/>
      <c r="K851" s="123"/>
      <c r="L851" s="123"/>
      <c r="M851" s="123"/>
      <c r="N851" s="123"/>
    </row>
    <row r="852" spans="1:14" s="122" customFormat="1" x14ac:dyDescent="0.3">
      <c r="A852" s="123"/>
      <c r="B852" s="123"/>
      <c r="C852" s="123"/>
      <c r="D852" s="123"/>
      <c r="E852" s="123"/>
      <c r="F852" s="123"/>
      <c r="G852" s="123"/>
      <c r="H852" s="123"/>
      <c r="I852" s="123"/>
      <c r="J852" s="123"/>
      <c r="K852" s="123"/>
      <c r="L852" s="123"/>
      <c r="M852" s="123"/>
      <c r="N852" s="123"/>
    </row>
    <row r="853" spans="1:14" s="122" customFormat="1" x14ac:dyDescent="0.3">
      <c r="A853" s="123"/>
      <c r="B853" s="123"/>
      <c r="C853" s="123"/>
      <c r="D853" s="123"/>
      <c r="E853" s="123"/>
      <c r="F853" s="123"/>
      <c r="G853" s="123"/>
      <c r="H853" s="123"/>
      <c r="I853" s="123"/>
      <c r="J853" s="123"/>
      <c r="K853" s="123"/>
      <c r="L853" s="123"/>
      <c r="M853" s="123"/>
      <c r="N853" s="123"/>
    </row>
    <row r="854" spans="1:14" s="122" customFormat="1" x14ac:dyDescent="0.3">
      <c r="A854" s="123"/>
      <c r="B854" s="123"/>
      <c r="C854" s="123"/>
      <c r="D854" s="123"/>
      <c r="E854" s="123"/>
      <c r="F854" s="123"/>
      <c r="G854" s="123"/>
      <c r="H854" s="123"/>
      <c r="I854" s="123"/>
      <c r="J854" s="123"/>
      <c r="K854" s="123"/>
      <c r="L854" s="123"/>
      <c r="M854" s="123"/>
      <c r="N854" s="123"/>
    </row>
    <row r="855" spans="1:14" s="122" customFormat="1" x14ac:dyDescent="0.3">
      <c r="A855" s="123"/>
      <c r="B855" s="123"/>
      <c r="C855" s="123"/>
      <c r="D855" s="123"/>
      <c r="E855" s="123"/>
      <c r="F855" s="123"/>
      <c r="G855" s="123"/>
      <c r="H855" s="123"/>
      <c r="I855" s="123"/>
      <c r="J855" s="123"/>
      <c r="K855" s="123"/>
      <c r="L855" s="123"/>
      <c r="M855" s="123"/>
      <c r="N855" s="123"/>
    </row>
    <row r="856" spans="1:14" s="122" customFormat="1" x14ac:dyDescent="0.3">
      <c r="A856" s="123"/>
      <c r="B856" s="123"/>
      <c r="C856" s="123"/>
      <c r="D856" s="123"/>
      <c r="E856" s="123"/>
      <c r="F856" s="123"/>
      <c r="G856" s="123"/>
      <c r="H856" s="123"/>
      <c r="I856" s="123"/>
      <c r="J856" s="123"/>
      <c r="K856" s="123"/>
      <c r="L856" s="123"/>
      <c r="M856" s="123"/>
      <c r="N856" s="123"/>
    </row>
    <row r="857" spans="1:14" s="122" customFormat="1" x14ac:dyDescent="0.3">
      <c r="A857" s="123"/>
      <c r="B857" s="123"/>
      <c r="C857" s="123"/>
      <c r="D857" s="123"/>
      <c r="E857" s="123"/>
      <c r="F857" s="123"/>
      <c r="G857" s="123"/>
      <c r="H857" s="123"/>
      <c r="I857" s="123"/>
      <c r="J857" s="123"/>
      <c r="K857" s="123"/>
      <c r="L857" s="123"/>
      <c r="M857" s="123"/>
      <c r="N857" s="123"/>
    </row>
    <row r="858" spans="1:14" s="122" customFormat="1" x14ac:dyDescent="0.3">
      <c r="A858" s="123"/>
      <c r="B858" s="123"/>
      <c r="C858" s="123"/>
      <c r="D858" s="123"/>
      <c r="E858" s="123"/>
      <c r="F858" s="123"/>
      <c r="G858" s="123"/>
      <c r="H858" s="123"/>
      <c r="I858" s="123"/>
      <c r="J858" s="123"/>
      <c r="K858" s="123"/>
      <c r="L858" s="123"/>
      <c r="M858" s="123"/>
      <c r="N858" s="123"/>
    </row>
    <row r="859" spans="1:14" s="122" customFormat="1" x14ac:dyDescent="0.3">
      <c r="A859" s="123"/>
      <c r="B859" s="123"/>
      <c r="C859" s="123"/>
      <c r="D859" s="123"/>
      <c r="E859" s="123"/>
      <c r="F859" s="123"/>
      <c r="G859" s="123"/>
      <c r="H859" s="123"/>
      <c r="I859" s="123"/>
      <c r="J859" s="123"/>
      <c r="K859" s="123"/>
      <c r="L859" s="123"/>
      <c r="M859" s="123"/>
      <c r="N859" s="123"/>
    </row>
    <row r="860" spans="1:14" s="122" customFormat="1" x14ac:dyDescent="0.3">
      <c r="A860" s="123"/>
      <c r="B860" s="123"/>
      <c r="C860" s="123"/>
      <c r="D860" s="123"/>
      <c r="E860" s="123"/>
      <c r="F860" s="123"/>
      <c r="G860" s="123"/>
      <c r="H860" s="123"/>
      <c r="I860" s="123"/>
      <c r="J860" s="123"/>
      <c r="K860" s="123"/>
      <c r="L860" s="123"/>
      <c r="M860" s="123"/>
      <c r="N860" s="123"/>
    </row>
    <row r="861" spans="1:14" s="122" customFormat="1" x14ac:dyDescent="0.3">
      <c r="A861" s="123"/>
      <c r="B861" s="123"/>
      <c r="C861" s="123"/>
      <c r="D861" s="123"/>
      <c r="E861" s="123"/>
      <c r="F861" s="123"/>
      <c r="G861" s="123"/>
      <c r="H861" s="123"/>
      <c r="I861" s="123"/>
      <c r="J861" s="123"/>
      <c r="K861" s="123"/>
      <c r="L861" s="123"/>
      <c r="M861" s="123"/>
      <c r="N861" s="123"/>
    </row>
    <row r="862" spans="1:14" s="122" customFormat="1" x14ac:dyDescent="0.3">
      <c r="A862" s="123"/>
      <c r="B862" s="123"/>
      <c r="C862" s="123"/>
      <c r="D862" s="123"/>
      <c r="E862" s="123"/>
      <c r="F862" s="123"/>
      <c r="G862" s="123"/>
      <c r="H862" s="123"/>
      <c r="I862" s="123"/>
      <c r="J862" s="123"/>
      <c r="K862" s="123"/>
      <c r="L862" s="123"/>
      <c r="M862" s="123"/>
      <c r="N862" s="123"/>
    </row>
    <row r="863" spans="1:14" s="122" customFormat="1" x14ac:dyDescent="0.3">
      <c r="A863" s="123"/>
      <c r="B863" s="123"/>
      <c r="C863" s="123"/>
      <c r="D863" s="123"/>
      <c r="E863" s="123"/>
      <c r="F863" s="123"/>
      <c r="G863" s="123"/>
      <c r="H863" s="123"/>
      <c r="I863" s="123"/>
      <c r="J863" s="123"/>
      <c r="K863" s="123"/>
      <c r="L863" s="123"/>
      <c r="M863" s="123"/>
      <c r="N863" s="123"/>
    </row>
    <row r="864" spans="1:14" s="122" customFormat="1" x14ac:dyDescent="0.3">
      <c r="A864" s="123"/>
      <c r="B864" s="123"/>
      <c r="C864" s="123"/>
      <c r="D864" s="123"/>
      <c r="E864" s="123"/>
      <c r="F864" s="123"/>
      <c r="G864" s="123"/>
      <c r="H864" s="123"/>
      <c r="I864" s="123"/>
      <c r="J864" s="123"/>
      <c r="K864" s="123"/>
      <c r="L864" s="123"/>
      <c r="M864" s="123"/>
      <c r="N864" s="123"/>
    </row>
    <row r="865" spans="1:14" s="122" customFormat="1" x14ac:dyDescent="0.3">
      <c r="A865" s="123"/>
      <c r="B865" s="123"/>
      <c r="C865" s="123"/>
      <c r="D865" s="123"/>
      <c r="E865" s="123"/>
      <c r="F865" s="123"/>
      <c r="G865" s="123"/>
      <c r="H865" s="123"/>
      <c r="I865" s="123"/>
      <c r="J865" s="123"/>
      <c r="K865" s="123"/>
      <c r="L865" s="123"/>
      <c r="M865" s="123"/>
      <c r="N865" s="123"/>
    </row>
    <row r="866" spans="1:14" s="122" customFormat="1" x14ac:dyDescent="0.3">
      <c r="A866" s="123"/>
      <c r="B866" s="123"/>
      <c r="C866" s="123"/>
      <c r="D866" s="123"/>
      <c r="E866" s="123"/>
      <c r="F866" s="123"/>
      <c r="G866" s="123"/>
      <c r="H866" s="123"/>
      <c r="I866" s="123"/>
      <c r="J866" s="123"/>
      <c r="K866" s="123"/>
      <c r="L866" s="123"/>
      <c r="M866" s="123"/>
      <c r="N866" s="123"/>
    </row>
    <row r="867" spans="1:14" s="122" customFormat="1" x14ac:dyDescent="0.3">
      <c r="A867" s="123"/>
      <c r="B867" s="123"/>
      <c r="C867" s="123"/>
      <c r="D867" s="123"/>
      <c r="E867" s="123"/>
      <c r="F867" s="123"/>
      <c r="G867" s="123"/>
      <c r="H867" s="123"/>
      <c r="I867" s="123"/>
      <c r="J867" s="123"/>
      <c r="K867" s="123"/>
      <c r="L867" s="123"/>
      <c r="M867" s="123"/>
      <c r="N867" s="123"/>
    </row>
    <row r="868" spans="1:14" s="122" customFormat="1" x14ac:dyDescent="0.3">
      <c r="A868" s="123"/>
      <c r="B868" s="123"/>
      <c r="C868" s="123"/>
      <c r="D868" s="123"/>
      <c r="E868" s="123"/>
      <c r="F868" s="123"/>
      <c r="G868" s="123"/>
      <c r="H868" s="123"/>
      <c r="I868" s="123"/>
      <c r="J868" s="123"/>
      <c r="K868" s="123"/>
      <c r="L868" s="123"/>
      <c r="M868" s="123"/>
      <c r="N868" s="123"/>
    </row>
    <row r="869" spans="1:14" s="122" customFormat="1" x14ac:dyDescent="0.3">
      <c r="A869" s="123"/>
      <c r="B869" s="123"/>
      <c r="C869" s="123"/>
      <c r="D869" s="123"/>
      <c r="E869" s="123"/>
      <c r="F869" s="123"/>
      <c r="G869" s="123"/>
      <c r="H869" s="123"/>
      <c r="I869" s="123"/>
      <c r="J869" s="123"/>
      <c r="K869" s="123"/>
      <c r="L869" s="123"/>
      <c r="M869" s="123"/>
      <c r="N869" s="123"/>
    </row>
    <row r="870" spans="1:14" s="122" customFormat="1" x14ac:dyDescent="0.3">
      <c r="A870" s="123"/>
      <c r="B870" s="123"/>
      <c r="C870" s="123"/>
      <c r="D870" s="123"/>
      <c r="E870" s="123"/>
      <c r="F870" s="123"/>
      <c r="G870" s="123"/>
      <c r="H870" s="123"/>
      <c r="I870" s="123"/>
      <c r="J870" s="123"/>
      <c r="K870" s="123"/>
      <c r="L870" s="123"/>
      <c r="M870" s="123"/>
      <c r="N870" s="123"/>
    </row>
    <row r="871" spans="1:14" s="122" customFormat="1" x14ac:dyDescent="0.3">
      <c r="A871" s="123"/>
      <c r="B871" s="123"/>
      <c r="C871" s="123"/>
      <c r="D871" s="123"/>
      <c r="E871" s="123"/>
      <c r="F871" s="123"/>
      <c r="G871" s="123"/>
      <c r="H871" s="123"/>
      <c r="I871" s="123"/>
      <c r="J871" s="123"/>
      <c r="K871" s="123"/>
      <c r="L871" s="123"/>
      <c r="M871" s="123"/>
      <c r="N871" s="123"/>
    </row>
    <row r="872" spans="1:14" s="122" customFormat="1" x14ac:dyDescent="0.3">
      <c r="A872" s="123"/>
      <c r="B872" s="123"/>
      <c r="C872" s="123"/>
      <c r="D872" s="123"/>
      <c r="E872" s="123"/>
      <c r="F872" s="123"/>
      <c r="G872" s="123"/>
      <c r="H872" s="123"/>
      <c r="I872" s="123"/>
      <c r="J872" s="123"/>
      <c r="K872" s="123"/>
      <c r="L872" s="123"/>
      <c r="M872" s="123"/>
      <c r="N872" s="123"/>
    </row>
    <row r="873" spans="1:14" s="122" customFormat="1" x14ac:dyDescent="0.3">
      <c r="A873" s="123"/>
      <c r="B873" s="123"/>
      <c r="C873" s="123"/>
      <c r="D873" s="123"/>
      <c r="E873" s="123"/>
      <c r="F873" s="123"/>
      <c r="G873" s="123"/>
      <c r="H873" s="123"/>
      <c r="I873" s="123"/>
      <c r="J873" s="123"/>
      <c r="K873" s="123"/>
      <c r="L873" s="123"/>
      <c r="M873" s="123"/>
      <c r="N873" s="123"/>
    </row>
    <row r="3301" spans="4:4" x14ac:dyDescent="0.3"/>
  </sheetData>
  <mergeCells count="20">
    <mergeCell ref="A16:A17"/>
    <mergeCell ref="B16:B17"/>
    <mergeCell ref="C16:C17"/>
    <mergeCell ref="D16:D17"/>
    <mergeCell ref="E16:E17"/>
    <mergeCell ref="F6:O6"/>
    <mergeCell ref="F7:O7"/>
    <mergeCell ref="G16:G17"/>
    <mergeCell ref="H16:H17"/>
    <mergeCell ref="F16:F17"/>
    <mergeCell ref="O16:O17"/>
    <mergeCell ref="N16:N17"/>
    <mergeCell ref="I16:I17"/>
    <mergeCell ref="J16:K16"/>
    <mergeCell ref="L16:M16"/>
    <mergeCell ref="A1:O1"/>
    <mergeCell ref="A2:O2"/>
    <mergeCell ref="A3:O3"/>
    <mergeCell ref="A4:O4"/>
    <mergeCell ref="A5:O5"/>
  </mergeCells>
  <pageMargins left="1.6535433070866143" right="0.11811023622047245" top="0.27559055118110237" bottom="0.23622047244094491" header="0" footer="0"/>
  <pageSetup paperSize="9" scale="55" orientation="landscape" verticalDpi="2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806"/>
  <sheetViews>
    <sheetView showGridLines="0" topLeftCell="A223" zoomScaleNormal="100" workbookViewId="0">
      <selection activeCell="H225" sqref="H225"/>
    </sheetView>
  </sheetViews>
  <sheetFormatPr baseColWidth="10" defaultColWidth="11.42578125" defaultRowHeight="15.75" x14ac:dyDescent="0.3"/>
  <cols>
    <col min="1" max="1" width="3.5703125" style="2" customWidth="1"/>
    <col min="2" max="2" width="5.28515625" style="2" customWidth="1"/>
    <col min="3" max="4" width="5" style="2" customWidth="1"/>
    <col min="5" max="5" width="5.28515625" style="2" customWidth="1"/>
    <col min="6" max="6" width="46.140625" style="326" customWidth="1"/>
    <col min="7" max="7" width="19.28515625" style="2" customWidth="1"/>
    <col min="8" max="8" width="16.140625" style="2" customWidth="1"/>
    <col min="9" max="9" width="0.140625" style="2" customWidth="1"/>
    <col min="10" max="10" width="19.5703125" style="2" customWidth="1"/>
    <col min="11" max="11" width="7.28515625" style="1" bestFit="1" customWidth="1"/>
    <col min="12" max="12" width="11.42578125" style="349"/>
    <col min="13" max="58" width="11.42578125" style="122"/>
    <col min="59" max="16384" width="11.42578125" style="1"/>
  </cols>
  <sheetData>
    <row r="1" spans="1:13" ht="15.75" customHeight="1" x14ac:dyDescent="0.3">
      <c r="A1" s="336" t="e">
        <f>+PPNE1!#REF!</f>
        <v>#REF!</v>
      </c>
      <c r="B1" s="336"/>
      <c r="C1" s="336"/>
      <c r="D1" s="336"/>
      <c r="E1" s="336"/>
      <c r="F1" s="336"/>
      <c r="G1" s="336"/>
      <c r="H1" s="336"/>
      <c r="I1" s="336"/>
      <c r="J1" s="336"/>
      <c r="K1" s="336"/>
      <c r="L1" s="350"/>
      <c r="M1" s="352"/>
    </row>
    <row r="2" spans="1:13" ht="15.75" customHeight="1" x14ac:dyDescent="0.3">
      <c r="A2" s="664" t="s">
        <v>445</v>
      </c>
      <c r="B2" s="639"/>
      <c r="C2" s="639"/>
      <c r="D2" s="639"/>
      <c r="E2" s="639"/>
      <c r="F2" s="639"/>
      <c r="G2" s="639"/>
      <c r="H2" s="639"/>
      <c r="I2" s="639"/>
      <c r="J2" s="639"/>
      <c r="K2" s="639"/>
      <c r="L2" s="351"/>
      <c r="M2" s="352"/>
    </row>
    <row r="3" spans="1:13" ht="15.75" customHeight="1" x14ac:dyDescent="0.3">
      <c r="A3" s="665" t="s">
        <v>446</v>
      </c>
      <c r="B3" s="641"/>
      <c r="C3" s="641"/>
      <c r="D3" s="641"/>
      <c r="E3" s="641"/>
      <c r="F3" s="641"/>
      <c r="G3" s="641"/>
      <c r="H3" s="641"/>
      <c r="I3" s="641"/>
      <c r="J3" s="641"/>
      <c r="K3" s="641"/>
      <c r="L3" s="351"/>
      <c r="M3" s="352"/>
    </row>
    <row r="4" spans="1:13" ht="15.75" customHeight="1" x14ac:dyDescent="0.3">
      <c r="A4" s="666" t="s">
        <v>313</v>
      </c>
      <c r="B4" s="643"/>
      <c r="C4" s="643"/>
      <c r="D4" s="643"/>
      <c r="E4" s="643"/>
      <c r="F4" s="643"/>
      <c r="G4" s="643"/>
      <c r="H4" s="643"/>
      <c r="I4" s="643"/>
      <c r="J4" s="643"/>
      <c r="K4" s="643"/>
      <c r="L4" s="351"/>
      <c r="M4" s="352"/>
    </row>
    <row r="5" spans="1:13" ht="15.75" customHeight="1" x14ac:dyDescent="0.3">
      <c r="A5" s="666">
        <f>+PPNE1!D4</f>
        <v>2025</v>
      </c>
      <c r="B5" s="643"/>
      <c r="C5" s="643"/>
      <c r="D5" s="643"/>
      <c r="E5" s="643"/>
      <c r="F5" s="643"/>
      <c r="G5" s="643"/>
      <c r="H5" s="643"/>
      <c r="I5" s="643"/>
      <c r="J5" s="643"/>
      <c r="K5" s="643"/>
      <c r="L5" s="351"/>
      <c r="M5" s="352"/>
    </row>
    <row r="6" spans="1:13" ht="15.75" customHeight="1" x14ac:dyDescent="0.3">
      <c r="A6" s="327" t="s">
        <v>316</v>
      </c>
      <c r="B6" s="4"/>
      <c r="C6" s="4"/>
      <c r="D6" s="4"/>
      <c r="E6" s="4"/>
      <c r="F6" s="644" t="str">
        <f>+PPNE1!B5</f>
        <v>Metropolitano</v>
      </c>
      <c r="G6" s="644"/>
      <c r="H6" s="644"/>
      <c r="I6" s="644"/>
      <c r="J6" s="644"/>
      <c r="K6" s="644"/>
      <c r="L6" s="351"/>
      <c r="M6" s="352"/>
    </row>
    <row r="7" spans="1:13" ht="15.75" customHeight="1" x14ac:dyDescent="0.3">
      <c r="A7" s="328" t="s">
        <v>315</v>
      </c>
      <c r="B7" s="36"/>
      <c r="C7" s="36"/>
      <c r="D7" s="7"/>
      <c r="E7" s="36"/>
      <c r="F7" s="654" t="str">
        <f>+PPNE1!B6</f>
        <v>Hospital Materno Dr. Reynaldo Almanzar</v>
      </c>
      <c r="G7" s="654"/>
      <c r="H7" s="654"/>
      <c r="I7" s="654"/>
      <c r="J7" s="654"/>
      <c r="K7" s="654"/>
      <c r="L7" s="351"/>
      <c r="M7" s="352"/>
    </row>
    <row r="8" spans="1:13" ht="15.75" customHeight="1" x14ac:dyDescent="0.3">
      <c r="A8" s="329" t="s">
        <v>53</v>
      </c>
      <c r="B8" s="40"/>
      <c r="C8" s="40"/>
      <c r="D8" s="40"/>
      <c r="E8" s="40"/>
      <c r="F8" s="321"/>
      <c r="G8" s="40"/>
      <c r="H8" s="40"/>
      <c r="I8" s="40"/>
      <c r="J8" s="40"/>
      <c r="K8" s="40"/>
      <c r="L8" s="351"/>
      <c r="M8" s="352"/>
    </row>
    <row r="9" spans="1:13" x14ac:dyDescent="0.3">
      <c r="A9" s="330" t="s">
        <v>314</v>
      </c>
      <c r="B9" s="3"/>
      <c r="C9" s="3"/>
      <c r="D9" s="3"/>
      <c r="E9" s="97"/>
      <c r="F9" s="322"/>
      <c r="G9" s="118">
        <f>+PPNE3!F16</f>
        <v>0</v>
      </c>
      <c r="H9" s="95"/>
      <c r="I9" s="95"/>
      <c r="J9" s="95"/>
      <c r="K9" s="337"/>
      <c r="L9" s="351"/>
      <c r="M9" s="352"/>
    </row>
    <row r="10" spans="1:13" x14ac:dyDescent="0.3">
      <c r="A10" s="330" t="s">
        <v>48</v>
      </c>
      <c r="B10" s="3"/>
      <c r="C10" s="3"/>
      <c r="D10" s="3"/>
      <c r="E10" s="97"/>
      <c r="F10" s="322"/>
      <c r="G10" s="118">
        <f>PPNE3!F22</f>
        <v>604912699</v>
      </c>
      <c r="H10" s="95"/>
      <c r="I10" s="95"/>
      <c r="J10" s="95"/>
      <c r="K10" s="337"/>
      <c r="L10" s="351"/>
      <c r="M10" s="352"/>
    </row>
    <row r="11" spans="1:13" x14ac:dyDescent="0.3">
      <c r="A11" s="330" t="s">
        <v>463</v>
      </c>
      <c r="B11" s="3"/>
      <c r="C11" s="3"/>
      <c r="D11" s="3"/>
      <c r="E11" s="97"/>
      <c r="F11" s="322"/>
      <c r="G11" s="118">
        <v>0</v>
      </c>
      <c r="H11" s="95"/>
      <c r="I11" s="95"/>
      <c r="J11" s="95"/>
      <c r="K11" s="337"/>
      <c r="L11" s="351"/>
      <c r="M11" s="352"/>
    </row>
    <row r="12" spans="1:13" x14ac:dyDescent="0.3">
      <c r="A12" s="330" t="s">
        <v>49</v>
      </c>
      <c r="B12" s="3"/>
      <c r="C12" s="3"/>
      <c r="D12" s="3"/>
      <c r="E12" s="97"/>
      <c r="F12" s="322"/>
      <c r="G12" s="118">
        <f>PPNE3!F11+PPNE3!F12+PPNE3!F17+PPNE3!F20+PPNE3!F21</f>
        <v>0</v>
      </c>
      <c r="H12" s="95"/>
      <c r="I12" s="95"/>
      <c r="J12" s="95"/>
      <c r="K12" s="337"/>
      <c r="L12" s="351"/>
      <c r="M12" s="352"/>
    </row>
    <row r="13" spans="1:13" x14ac:dyDescent="0.3">
      <c r="A13" s="331" t="s">
        <v>59</v>
      </c>
      <c r="B13" s="3"/>
      <c r="C13" s="3"/>
      <c r="D13" s="3"/>
      <c r="E13" s="97"/>
      <c r="F13" s="322"/>
      <c r="G13" s="119">
        <f>PPNE3!F18</f>
        <v>542356109</v>
      </c>
      <c r="H13" s="95"/>
      <c r="I13" s="95"/>
      <c r="J13" s="95"/>
      <c r="K13" s="337"/>
      <c r="L13" s="351"/>
      <c r="M13" s="352"/>
    </row>
    <row r="14" spans="1:13" ht="16.5" thickBot="1" x14ac:dyDescent="0.35">
      <c r="A14" s="332" t="s">
        <v>70</v>
      </c>
      <c r="B14" s="85"/>
      <c r="C14" s="85"/>
      <c r="D14" s="85"/>
      <c r="E14" s="86"/>
      <c r="F14" s="323"/>
      <c r="G14" s="88">
        <f>SUM(G9:G13)</f>
        <v>1147268808</v>
      </c>
      <c r="H14" s="89"/>
      <c r="I14" s="89"/>
      <c r="J14" s="89"/>
      <c r="K14" s="338"/>
      <c r="L14" s="351"/>
      <c r="M14" s="352"/>
    </row>
    <row r="15" spans="1:13" ht="15.75" customHeight="1" thickTop="1" x14ac:dyDescent="0.3">
      <c r="A15" s="333" t="s">
        <v>55</v>
      </c>
      <c r="B15" s="37"/>
      <c r="C15" s="37"/>
      <c r="D15" s="37"/>
      <c r="E15" s="37"/>
      <c r="F15" s="324"/>
      <c r="G15" s="37"/>
      <c r="H15" s="37"/>
      <c r="I15" s="37"/>
      <c r="J15" s="37"/>
      <c r="K15" s="37"/>
      <c r="L15" s="351"/>
      <c r="M15" s="352"/>
    </row>
    <row r="16" spans="1:13" ht="19.5" customHeight="1" x14ac:dyDescent="0.3">
      <c r="A16" s="667" t="s">
        <v>71</v>
      </c>
      <c r="B16" s="663" t="s">
        <v>56</v>
      </c>
      <c r="C16" s="663" t="s">
        <v>4</v>
      </c>
      <c r="D16" s="663" t="s">
        <v>57</v>
      </c>
      <c r="E16" s="663" t="s">
        <v>20</v>
      </c>
      <c r="F16" s="659" t="s">
        <v>61</v>
      </c>
      <c r="G16" s="656" t="s">
        <v>58</v>
      </c>
      <c r="H16" s="656" t="s">
        <v>35</v>
      </c>
      <c r="I16" s="656" t="s">
        <v>464</v>
      </c>
      <c r="J16" s="659" t="s">
        <v>341</v>
      </c>
      <c r="K16" s="668" t="s">
        <v>19</v>
      </c>
      <c r="L16" s="351"/>
      <c r="M16" s="352"/>
    </row>
    <row r="17" spans="1:13" ht="44.25" customHeight="1" x14ac:dyDescent="0.3">
      <c r="A17" s="667"/>
      <c r="B17" s="663"/>
      <c r="C17" s="663"/>
      <c r="D17" s="663"/>
      <c r="E17" s="663"/>
      <c r="F17" s="660"/>
      <c r="G17" s="656"/>
      <c r="H17" s="656"/>
      <c r="I17" s="656"/>
      <c r="J17" s="660"/>
      <c r="K17" s="669"/>
      <c r="L17" s="351"/>
      <c r="M17" s="352"/>
    </row>
    <row r="18" spans="1:13" x14ac:dyDescent="0.3">
      <c r="A18" s="441">
        <v>2</v>
      </c>
      <c r="B18" s="442"/>
      <c r="C18" s="442"/>
      <c r="D18" s="442"/>
      <c r="E18" s="442"/>
      <c r="F18" s="443" t="s">
        <v>10</v>
      </c>
      <c r="G18" s="444">
        <f>+G19+G89+G225+G345+G403+G410+G484</f>
        <v>542356109</v>
      </c>
      <c r="H18" s="444">
        <f>+H19+H89+H225+H345+H403+H410+H484</f>
        <v>604912699</v>
      </c>
      <c r="I18" s="444">
        <f>+I19+I89+I225+I345+I403+I410+I484</f>
        <v>0</v>
      </c>
      <c r="J18" s="444">
        <f>+J19+J89+J225+J345+J403+J410+J484</f>
        <v>1147268808</v>
      </c>
      <c r="K18" s="445">
        <f t="shared" ref="K18:K81" si="0">IFERROR(J18/$J$18*100,"0.00")</f>
        <v>100</v>
      </c>
      <c r="L18" s="461">
        <f>+J18-G14</f>
        <v>0</v>
      </c>
      <c r="M18" s="352"/>
    </row>
    <row r="19" spans="1:13" ht="16.5" x14ac:dyDescent="0.3">
      <c r="A19" s="385">
        <v>2</v>
      </c>
      <c r="B19" s="386">
        <v>1</v>
      </c>
      <c r="C19" s="387"/>
      <c r="D19" s="387"/>
      <c r="E19" s="387"/>
      <c r="F19" s="388" t="s">
        <v>342</v>
      </c>
      <c r="G19" s="389">
        <f>+G20+G49+G65+G72+G80</f>
        <v>542356109</v>
      </c>
      <c r="H19" s="389">
        <f>+H20+H49+H65+H72+H80</f>
        <v>60491270</v>
      </c>
      <c r="I19" s="389">
        <f>+I20+I49+I65+I72+I80</f>
        <v>0</v>
      </c>
      <c r="J19" s="389">
        <f>+J20+J49+J65+J72+J80</f>
        <v>602847379</v>
      </c>
      <c r="K19" s="339">
        <f t="shared" si="0"/>
        <v>52.546306044084481</v>
      </c>
      <c r="L19" s="351"/>
      <c r="M19" s="352"/>
    </row>
    <row r="20" spans="1:13" x14ac:dyDescent="0.3">
      <c r="A20" s="390">
        <v>2</v>
      </c>
      <c r="B20" s="391">
        <v>1</v>
      </c>
      <c r="C20" s="391">
        <v>1</v>
      </c>
      <c r="D20" s="391"/>
      <c r="E20" s="391"/>
      <c r="F20" s="392" t="s">
        <v>72</v>
      </c>
      <c r="G20" s="393">
        <f>+G21+G28+G38+G40+G42+G47</f>
        <v>473692366</v>
      </c>
      <c r="H20" s="393">
        <f>+H21+H28+H38+H40+H42+H47</f>
        <v>0</v>
      </c>
      <c r="I20" s="393">
        <f>+I21+I28+I38+I40+I42+I47</f>
        <v>0</v>
      </c>
      <c r="J20" s="393">
        <f>+J21+J28+J38+J40+J42+J47</f>
        <v>473692366</v>
      </c>
      <c r="K20" s="340">
        <f t="shared" si="0"/>
        <v>41.288699099714385</v>
      </c>
      <c r="L20" s="351"/>
      <c r="M20" s="352"/>
    </row>
    <row r="21" spans="1:13" x14ac:dyDescent="0.3">
      <c r="A21" s="394">
        <v>2</v>
      </c>
      <c r="B21" s="395">
        <v>1</v>
      </c>
      <c r="C21" s="395">
        <v>1</v>
      </c>
      <c r="D21" s="395">
        <v>1</v>
      </c>
      <c r="E21" s="395"/>
      <c r="F21" s="396" t="s">
        <v>73</v>
      </c>
      <c r="G21" s="397">
        <f>SUM(G22:G27)</f>
        <v>0</v>
      </c>
      <c r="H21" s="397">
        <f>SUM(H22:H27)</f>
        <v>0</v>
      </c>
      <c r="I21" s="397">
        <f>SUM(I22:I27)</f>
        <v>0</v>
      </c>
      <c r="J21" s="397">
        <f>SUM(J22:J27)</f>
        <v>0</v>
      </c>
      <c r="K21" s="341">
        <f t="shared" si="0"/>
        <v>0</v>
      </c>
      <c r="L21" s="351"/>
      <c r="M21" s="352"/>
    </row>
    <row r="22" spans="1:13" x14ac:dyDescent="0.3">
      <c r="A22" s="398">
        <v>2</v>
      </c>
      <c r="B22" s="399">
        <v>1</v>
      </c>
      <c r="C22" s="399">
        <v>1</v>
      </c>
      <c r="D22" s="399">
        <v>1</v>
      </c>
      <c r="E22" s="399" t="s">
        <v>300</v>
      </c>
      <c r="F22" s="400" t="s">
        <v>343</v>
      </c>
      <c r="G22" s="401">
        <v>0</v>
      </c>
      <c r="H22" s="401">
        <v>0</v>
      </c>
      <c r="I22" s="401">
        <v>0</v>
      </c>
      <c r="J22" s="401">
        <f t="shared" ref="J22:J27" si="1">SUBTOTAL(9,G22:I22)</f>
        <v>0</v>
      </c>
      <c r="K22" s="342">
        <f t="shared" si="0"/>
        <v>0</v>
      </c>
      <c r="L22" s="351"/>
      <c r="M22" s="352"/>
    </row>
    <row r="23" spans="1:13" x14ac:dyDescent="0.3">
      <c r="A23" s="398">
        <v>2</v>
      </c>
      <c r="B23" s="399">
        <v>1</v>
      </c>
      <c r="C23" s="399">
        <v>1</v>
      </c>
      <c r="D23" s="399">
        <v>1</v>
      </c>
      <c r="E23" s="399" t="s">
        <v>301</v>
      </c>
      <c r="F23" s="402" t="s">
        <v>74</v>
      </c>
      <c r="G23" s="401"/>
      <c r="H23" s="401"/>
      <c r="I23" s="401"/>
      <c r="J23" s="401">
        <f t="shared" si="1"/>
        <v>0</v>
      </c>
      <c r="K23" s="342">
        <f t="shared" si="0"/>
        <v>0</v>
      </c>
      <c r="L23" s="351"/>
      <c r="M23" s="352"/>
    </row>
    <row r="24" spans="1:13" x14ac:dyDescent="0.3">
      <c r="A24" s="398">
        <v>2</v>
      </c>
      <c r="B24" s="399">
        <v>1</v>
      </c>
      <c r="C24" s="399">
        <v>1</v>
      </c>
      <c r="D24" s="399">
        <v>1</v>
      </c>
      <c r="E24" s="399" t="s">
        <v>302</v>
      </c>
      <c r="F24" s="402" t="s">
        <v>344</v>
      </c>
      <c r="G24" s="401"/>
      <c r="H24" s="401"/>
      <c r="I24" s="401"/>
      <c r="J24" s="401">
        <f t="shared" si="1"/>
        <v>0</v>
      </c>
      <c r="K24" s="342">
        <f t="shared" si="0"/>
        <v>0</v>
      </c>
      <c r="L24" s="351"/>
      <c r="M24" s="352"/>
    </row>
    <row r="25" spans="1:13" x14ac:dyDescent="0.3">
      <c r="A25" s="398">
        <v>2</v>
      </c>
      <c r="B25" s="399">
        <v>1</v>
      </c>
      <c r="C25" s="399">
        <v>1</v>
      </c>
      <c r="D25" s="399">
        <v>1</v>
      </c>
      <c r="E25" s="399" t="s">
        <v>303</v>
      </c>
      <c r="F25" s="402" t="s">
        <v>75</v>
      </c>
      <c r="G25" s="401"/>
      <c r="H25" s="401"/>
      <c r="I25" s="401"/>
      <c r="J25" s="401">
        <f t="shared" si="1"/>
        <v>0</v>
      </c>
      <c r="K25" s="342">
        <f t="shared" si="0"/>
        <v>0</v>
      </c>
      <c r="L25" s="351"/>
      <c r="M25" s="352"/>
    </row>
    <row r="26" spans="1:13" x14ac:dyDescent="0.3">
      <c r="A26" s="398">
        <v>2</v>
      </c>
      <c r="B26" s="399">
        <v>1</v>
      </c>
      <c r="C26" s="399">
        <v>1</v>
      </c>
      <c r="D26" s="399">
        <v>1</v>
      </c>
      <c r="E26" s="399" t="s">
        <v>307</v>
      </c>
      <c r="F26" s="402" t="s">
        <v>76</v>
      </c>
      <c r="G26" s="401"/>
      <c r="H26" s="401"/>
      <c r="I26" s="401"/>
      <c r="J26" s="401">
        <f t="shared" si="1"/>
        <v>0</v>
      </c>
      <c r="K26" s="342">
        <f t="shared" si="0"/>
        <v>0</v>
      </c>
      <c r="L26" s="351"/>
      <c r="M26" s="352"/>
    </row>
    <row r="27" spans="1:13" x14ac:dyDescent="0.3">
      <c r="A27" s="398">
        <v>2</v>
      </c>
      <c r="B27" s="399">
        <v>1</v>
      </c>
      <c r="C27" s="399">
        <v>1</v>
      </c>
      <c r="D27" s="399">
        <v>1</v>
      </c>
      <c r="E27" s="399" t="s">
        <v>345</v>
      </c>
      <c r="F27" s="402" t="s">
        <v>346</v>
      </c>
      <c r="G27" s="401"/>
      <c r="H27" s="401"/>
      <c r="I27" s="401"/>
      <c r="J27" s="401">
        <f t="shared" si="1"/>
        <v>0</v>
      </c>
      <c r="K27" s="342">
        <f t="shared" si="0"/>
        <v>0</v>
      </c>
      <c r="L27" s="351"/>
      <c r="M27" s="352"/>
    </row>
    <row r="28" spans="1:13" ht="31.5" x14ac:dyDescent="0.3">
      <c r="A28" s="394">
        <v>2</v>
      </c>
      <c r="B28" s="395">
        <v>1</v>
      </c>
      <c r="C28" s="395">
        <v>1</v>
      </c>
      <c r="D28" s="395">
        <v>2</v>
      </c>
      <c r="E28" s="395"/>
      <c r="F28" s="396" t="s">
        <v>77</v>
      </c>
      <c r="G28" s="397">
        <f>SUM(G29:G37)</f>
        <v>438841939</v>
      </c>
      <c r="H28" s="397">
        <f>SUM(H29:H37)</f>
        <v>0</v>
      </c>
      <c r="I28" s="397">
        <f>SUM(I29:I37)</f>
        <v>0</v>
      </c>
      <c r="J28" s="397">
        <f>SUM(J29:J37)</f>
        <v>438841939</v>
      </c>
      <c r="K28" s="341">
        <f t="shared" si="0"/>
        <v>38.251012834997255</v>
      </c>
      <c r="L28" s="351"/>
      <c r="M28" s="352"/>
    </row>
    <row r="29" spans="1:13" x14ac:dyDescent="0.3">
      <c r="A29" s="398">
        <v>2</v>
      </c>
      <c r="B29" s="399">
        <v>1</v>
      </c>
      <c r="C29" s="399">
        <v>1</v>
      </c>
      <c r="D29" s="399">
        <v>2</v>
      </c>
      <c r="E29" s="399" t="s">
        <v>300</v>
      </c>
      <c r="F29" s="402" t="s">
        <v>78</v>
      </c>
      <c r="G29" s="401"/>
      <c r="H29" s="401">
        <v>0</v>
      </c>
      <c r="I29" s="401">
        <v>0</v>
      </c>
      <c r="J29" s="401">
        <f t="shared" ref="J29:J35" si="2">SUBTOTAL(9,G29:I29)</f>
        <v>0</v>
      </c>
      <c r="K29" s="342">
        <f t="shared" si="0"/>
        <v>0</v>
      </c>
      <c r="L29" s="351"/>
      <c r="M29" s="352"/>
    </row>
    <row r="30" spans="1:13" x14ac:dyDescent="0.3">
      <c r="A30" s="398">
        <v>2</v>
      </c>
      <c r="B30" s="399">
        <v>1</v>
      </c>
      <c r="C30" s="399">
        <v>1</v>
      </c>
      <c r="D30" s="399">
        <v>2</v>
      </c>
      <c r="E30" s="399" t="s">
        <v>301</v>
      </c>
      <c r="F30" s="402" t="s">
        <v>79</v>
      </c>
      <c r="G30" s="401"/>
      <c r="H30" s="401"/>
      <c r="I30" s="401"/>
      <c r="J30" s="401">
        <f t="shared" si="2"/>
        <v>0</v>
      </c>
      <c r="K30" s="342">
        <f t="shared" si="0"/>
        <v>0</v>
      </c>
      <c r="L30" s="351"/>
      <c r="M30" s="352"/>
    </row>
    <row r="31" spans="1:13" x14ac:dyDescent="0.3">
      <c r="A31" s="398">
        <v>2</v>
      </c>
      <c r="B31" s="399">
        <v>1</v>
      </c>
      <c r="C31" s="399">
        <v>1</v>
      </c>
      <c r="D31" s="399">
        <v>2</v>
      </c>
      <c r="E31" s="399" t="s">
        <v>302</v>
      </c>
      <c r="F31" s="402" t="s">
        <v>36</v>
      </c>
      <c r="G31" s="401"/>
      <c r="H31" s="401">
        <v>0</v>
      </c>
      <c r="I31" s="401"/>
      <c r="J31" s="401">
        <f t="shared" si="2"/>
        <v>0</v>
      </c>
      <c r="K31" s="342">
        <f t="shared" si="0"/>
        <v>0</v>
      </c>
      <c r="L31" s="351"/>
      <c r="M31" s="352"/>
    </row>
    <row r="32" spans="1:13" x14ac:dyDescent="0.3">
      <c r="A32" s="398">
        <v>2</v>
      </c>
      <c r="B32" s="399">
        <v>1</v>
      </c>
      <c r="C32" s="399">
        <v>1</v>
      </c>
      <c r="D32" s="399">
        <v>2</v>
      </c>
      <c r="E32" s="399" t="s">
        <v>303</v>
      </c>
      <c r="F32" s="402" t="s">
        <v>80</v>
      </c>
      <c r="G32" s="401"/>
      <c r="H32" s="401"/>
      <c r="I32" s="401"/>
      <c r="J32" s="401">
        <f t="shared" si="2"/>
        <v>0</v>
      </c>
      <c r="K32" s="342">
        <f t="shared" si="0"/>
        <v>0</v>
      </c>
      <c r="L32" s="351"/>
      <c r="M32" s="352"/>
    </row>
    <row r="33" spans="1:13" ht="31.5" x14ac:dyDescent="0.3">
      <c r="A33" s="398">
        <v>2</v>
      </c>
      <c r="B33" s="399">
        <v>1</v>
      </c>
      <c r="C33" s="399">
        <v>1</v>
      </c>
      <c r="D33" s="399">
        <v>2</v>
      </c>
      <c r="E33" s="399" t="s">
        <v>307</v>
      </c>
      <c r="F33" s="402" t="s">
        <v>81</v>
      </c>
      <c r="G33" s="401"/>
      <c r="H33" s="401">
        <v>0</v>
      </c>
      <c r="I33" s="401"/>
      <c r="J33" s="401">
        <f t="shared" si="2"/>
        <v>0</v>
      </c>
      <c r="K33" s="342">
        <f t="shared" ref="K33" si="3">IFERROR(J33/$J$18*100,"0.00")</f>
        <v>0</v>
      </c>
      <c r="L33" s="351"/>
      <c r="M33" s="352"/>
    </row>
    <row r="34" spans="1:13" x14ac:dyDescent="0.3">
      <c r="A34" s="398">
        <v>2</v>
      </c>
      <c r="B34" s="399">
        <v>1</v>
      </c>
      <c r="C34" s="399">
        <v>1</v>
      </c>
      <c r="D34" s="399">
        <v>2</v>
      </c>
      <c r="E34" s="399" t="s">
        <v>345</v>
      </c>
      <c r="F34" s="402" t="s">
        <v>82</v>
      </c>
      <c r="G34" s="401">
        <v>276000</v>
      </c>
      <c r="H34" s="401"/>
      <c r="I34" s="401"/>
      <c r="J34" s="401">
        <f t="shared" si="2"/>
        <v>276000</v>
      </c>
      <c r="K34" s="342">
        <f t="shared" si="0"/>
        <v>2.4057134481076207E-2</v>
      </c>
      <c r="L34" s="351"/>
      <c r="M34" s="352"/>
    </row>
    <row r="35" spans="1:13" x14ac:dyDescent="0.3">
      <c r="A35" s="398">
        <v>2</v>
      </c>
      <c r="B35" s="399">
        <v>1</v>
      </c>
      <c r="C35" s="399">
        <v>1</v>
      </c>
      <c r="D35" s="399">
        <v>2</v>
      </c>
      <c r="E35" s="399" t="s">
        <v>347</v>
      </c>
      <c r="F35" s="402" t="s">
        <v>38</v>
      </c>
      <c r="G35" s="401"/>
      <c r="H35" s="401"/>
      <c r="I35" s="401"/>
      <c r="J35" s="401">
        <f t="shared" si="2"/>
        <v>0</v>
      </c>
      <c r="K35" s="342">
        <f t="shared" si="0"/>
        <v>0</v>
      </c>
      <c r="L35" s="351"/>
      <c r="M35" s="352"/>
    </row>
    <row r="36" spans="1:13" ht="16.5" x14ac:dyDescent="0.3">
      <c r="A36" s="398">
        <v>2</v>
      </c>
      <c r="B36" s="399">
        <v>1</v>
      </c>
      <c r="C36" s="399">
        <v>1</v>
      </c>
      <c r="D36" s="399">
        <v>2</v>
      </c>
      <c r="E36" s="399" t="s">
        <v>352</v>
      </c>
      <c r="F36" s="402" t="s">
        <v>1175</v>
      </c>
      <c r="G36" s="403">
        <v>438265939</v>
      </c>
      <c r="H36" s="401">
        <v>0</v>
      </c>
      <c r="I36" s="404"/>
      <c r="J36" s="401">
        <f>SUBTOTAL(9,G36:H36)</f>
        <v>438265939</v>
      </c>
      <c r="K36" s="342">
        <f t="shared" si="0"/>
        <v>38.200806641297618</v>
      </c>
      <c r="L36" s="351"/>
      <c r="M36" s="352"/>
    </row>
    <row r="37" spans="1:13" ht="16.5" x14ac:dyDescent="0.3">
      <c r="A37" s="398">
        <v>2</v>
      </c>
      <c r="B37" s="399">
        <v>1</v>
      </c>
      <c r="C37" s="399">
        <v>1</v>
      </c>
      <c r="D37" s="399">
        <v>2</v>
      </c>
      <c r="E37" s="399" t="s">
        <v>353</v>
      </c>
      <c r="F37" s="402" t="s">
        <v>1176</v>
      </c>
      <c r="G37" s="401">
        <v>300000</v>
      </c>
      <c r="H37" s="401">
        <v>0</v>
      </c>
      <c r="I37" s="404"/>
      <c r="J37" s="401">
        <f>SUBTOTAL(9,G37:H37)</f>
        <v>300000</v>
      </c>
      <c r="K37" s="342">
        <f t="shared" si="0"/>
        <v>2.6149059218561095E-2</v>
      </c>
      <c r="L37" s="351"/>
      <c r="M37" s="352"/>
    </row>
    <row r="38" spans="1:13" ht="31.5" x14ac:dyDescent="0.3">
      <c r="A38" s="394">
        <v>2</v>
      </c>
      <c r="B38" s="395">
        <v>1</v>
      </c>
      <c r="C38" s="395">
        <v>1</v>
      </c>
      <c r="D38" s="395">
        <v>3</v>
      </c>
      <c r="E38" s="395"/>
      <c r="F38" s="396" t="s">
        <v>83</v>
      </c>
      <c r="G38" s="397">
        <f>G39</f>
        <v>0</v>
      </c>
      <c r="H38" s="397">
        <f>H39</f>
        <v>0</v>
      </c>
      <c r="I38" s="397">
        <f>I39</f>
        <v>0</v>
      </c>
      <c r="J38" s="397">
        <f>J39</f>
        <v>0</v>
      </c>
      <c r="K38" s="341">
        <f t="shared" si="0"/>
        <v>0</v>
      </c>
      <c r="L38" s="351"/>
      <c r="M38" s="352"/>
    </row>
    <row r="39" spans="1:13" ht="31.5" x14ac:dyDescent="0.3">
      <c r="A39" s="398">
        <v>2</v>
      </c>
      <c r="B39" s="399">
        <v>1</v>
      </c>
      <c r="C39" s="399">
        <v>1</v>
      </c>
      <c r="D39" s="399">
        <v>3</v>
      </c>
      <c r="E39" s="399" t="s">
        <v>300</v>
      </c>
      <c r="F39" s="402" t="s">
        <v>83</v>
      </c>
      <c r="G39" s="401"/>
      <c r="H39" s="401">
        <v>0</v>
      </c>
      <c r="I39" s="401"/>
      <c r="J39" s="401">
        <f>SUBTOTAL(9,G39:I39)</f>
        <v>0</v>
      </c>
      <c r="K39" s="342">
        <f t="shared" si="0"/>
        <v>0</v>
      </c>
      <c r="L39" s="351"/>
      <c r="M39" s="352"/>
    </row>
    <row r="40" spans="1:13" x14ac:dyDescent="0.3">
      <c r="A40" s="394">
        <v>2</v>
      </c>
      <c r="B40" s="395">
        <v>1</v>
      </c>
      <c r="C40" s="395">
        <v>1</v>
      </c>
      <c r="D40" s="395">
        <v>4</v>
      </c>
      <c r="E40" s="395"/>
      <c r="F40" s="396" t="s">
        <v>348</v>
      </c>
      <c r="G40" s="397">
        <f>G41</f>
        <v>34850427</v>
      </c>
      <c r="H40" s="397">
        <f>H41</f>
        <v>0</v>
      </c>
      <c r="I40" s="397">
        <f>I41</f>
        <v>0</v>
      </c>
      <c r="J40" s="397">
        <f>J41</f>
        <v>34850427</v>
      </c>
      <c r="K40" s="341">
        <f t="shared" si="0"/>
        <v>3.0376862647171352</v>
      </c>
      <c r="L40" s="351"/>
      <c r="M40" s="352"/>
    </row>
    <row r="41" spans="1:13" x14ac:dyDescent="0.3">
      <c r="A41" s="398">
        <v>2</v>
      </c>
      <c r="B41" s="399">
        <v>1</v>
      </c>
      <c r="C41" s="399">
        <v>1</v>
      </c>
      <c r="D41" s="399">
        <v>4</v>
      </c>
      <c r="E41" s="399" t="s">
        <v>300</v>
      </c>
      <c r="F41" s="402" t="s">
        <v>348</v>
      </c>
      <c r="G41" s="403">
        <v>34850427</v>
      </c>
      <c r="H41" s="401">
        <v>0</v>
      </c>
      <c r="I41" s="401">
        <v>0</v>
      </c>
      <c r="J41" s="401">
        <f>SUBTOTAL(9,G41:I41)</f>
        <v>34850427</v>
      </c>
      <c r="K41" s="342">
        <f t="shared" si="0"/>
        <v>3.0376862647171352</v>
      </c>
      <c r="L41" s="351"/>
      <c r="M41" s="352"/>
    </row>
    <row r="42" spans="1:13" x14ac:dyDescent="0.3">
      <c r="A42" s="394">
        <v>2</v>
      </c>
      <c r="B42" s="395">
        <v>1</v>
      </c>
      <c r="C42" s="395">
        <v>1</v>
      </c>
      <c r="D42" s="395">
        <v>5</v>
      </c>
      <c r="E42" s="395"/>
      <c r="F42" s="396" t="s">
        <v>349</v>
      </c>
      <c r="G42" s="397">
        <f>SUM(G43:G46)</f>
        <v>0</v>
      </c>
      <c r="H42" s="397">
        <f>SUM(H43:H46)</f>
        <v>0</v>
      </c>
      <c r="I42" s="397">
        <f>SUM(I43:I46)</f>
        <v>0</v>
      </c>
      <c r="J42" s="397">
        <f>SUM(J43:J46)</f>
        <v>0</v>
      </c>
      <c r="K42" s="341">
        <f t="shared" si="0"/>
        <v>0</v>
      </c>
      <c r="L42" s="351"/>
      <c r="M42" s="352"/>
    </row>
    <row r="43" spans="1:13" x14ac:dyDescent="0.3">
      <c r="A43" s="398">
        <v>2</v>
      </c>
      <c r="B43" s="399">
        <v>1</v>
      </c>
      <c r="C43" s="399">
        <v>1</v>
      </c>
      <c r="D43" s="399">
        <v>5</v>
      </c>
      <c r="E43" s="399" t="s">
        <v>300</v>
      </c>
      <c r="F43" s="405" t="s">
        <v>349</v>
      </c>
      <c r="G43" s="401"/>
      <c r="H43" s="401">
        <v>0</v>
      </c>
      <c r="I43" s="401"/>
      <c r="J43" s="401">
        <f>SUBTOTAL(9,G43:I43)</f>
        <v>0</v>
      </c>
      <c r="K43" s="342">
        <f t="shared" si="0"/>
        <v>0</v>
      </c>
      <c r="L43" s="351"/>
      <c r="M43" s="352"/>
    </row>
    <row r="44" spans="1:13" x14ac:dyDescent="0.3">
      <c r="A44" s="398">
        <v>2</v>
      </c>
      <c r="B44" s="399">
        <v>1</v>
      </c>
      <c r="C44" s="399">
        <v>1</v>
      </c>
      <c r="D44" s="399">
        <v>5</v>
      </c>
      <c r="E44" s="399" t="s">
        <v>301</v>
      </c>
      <c r="F44" s="402" t="s">
        <v>84</v>
      </c>
      <c r="G44" s="401"/>
      <c r="H44" s="401">
        <v>0</v>
      </c>
      <c r="I44" s="401">
        <v>0</v>
      </c>
      <c r="J44" s="401">
        <f>SUBTOTAL(9,G44:I44)</f>
        <v>0</v>
      </c>
      <c r="K44" s="342">
        <f t="shared" si="0"/>
        <v>0</v>
      </c>
      <c r="L44" s="351"/>
      <c r="M44" s="352"/>
    </row>
    <row r="45" spans="1:13" x14ac:dyDescent="0.3">
      <c r="A45" s="398">
        <v>2</v>
      </c>
      <c r="B45" s="399">
        <v>1</v>
      </c>
      <c r="C45" s="399">
        <v>1</v>
      </c>
      <c r="D45" s="399">
        <v>5</v>
      </c>
      <c r="E45" s="399" t="s">
        <v>302</v>
      </c>
      <c r="F45" s="402" t="s">
        <v>350</v>
      </c>
      <c r="G45" s="401"/>
      <c r="H45" s="401">
        <v>0</v>
      </c>
      <c r="I45" s="401">
        <v>0</v>
      </c>
      <c r="J45" s="401">
        <f>SUBTOTAL(9,G45:I45)</f>
        <v>0</v>
      </c>
      <c r="K45" s="342">
        <f t="shared" si="0"/>
        <v>0</v>
      </c>
      <c r="L45" s="351"/>
      <c r="M45" s="352"/>
    </row>
    <row r="46" spans="1:13" x14ac:dyDescent="0.3">
      <c r="A46" s="398">
        <v>2</v>
      </c>
      <c r="B46" s="399">
        <v>1</v>
      </c>
      <c r="C46" s="399">
        <v>1</v>
      </c>
      <c r="D46" s="399">
        <v>5</v>
      </c>
      <c r="E46" s="399" t="s">
        <v>303</v>
      </c>
      <c r="F46" s="402" t="s">
        <v>304</v>
      </c>
      <c r="G46" s="401"/>
      <c r="H46" s="401">
        <v>0</v>
      </c>
      <c r="I46" s="401"/>
      <c r="J46" s="401">
        <f>SUBTOTAL(9,G46:I46)</f>
        <v>0</v>
      </c>
      <c r="K46" s="342">
        <f t="shared" si="0"/>
        <v>0</v>
      </c>
      <c r="L46" s="351"/>
      <c r="M46" s="352"/>
    </row>
    <row r="47" spans="1:13" x14ac:dyDescent="0.3">
      <c r="A47" s="394">
        <v>2</v>
      </c>
      <c r="B47" s="395">
        <v>1</v>
      </c>
      <c r="C47" s="395">
        <v>1</v>
      </c>
      <c r="D47" s="395">
        <v>6</v>
      </c>
      <c r="E47" s="395"/>
      <c r="F47" s="396" t="s">
        <v>351</v>
      </c>
      <c r="G47" s="397">
        <f>G48</f>
        <v>0</v>
      </c>
      <c r="H47" s="401">
        <f>H48</f>
        <v>0</v>
      </c>
      <c r="I47" s="397">
        <f>I48</f>
        <v>0</v>
      </c>
      <c r="J47" s="397">
        <f>J48</f>
        <v>0</v>
      </c>
      <c r="K47" s="341">
        <f t="shared" si="0"/>
        <v>0</v>
      </c>
      <c r="L47" s="351"/>
      <c r="M47" s="352"/>
    </row>
    <row r="48" spans="1:13" x14ac:dyDescent="0.3">
      <c r="A48" s="398">
        <v>2</v>
      </c>
      <c r="B48" s="399">
        <v>1</v>
      </c>
      <c r="C48" s="399">
        <v>1</v>
      </c>
      <c r="D48" s="399">
        <v>6</v>
      </c>
      <c r="E48" s="399" t="s">
        <v>300</v>
      </c>
      <c r="F48" s="402" t="s">
        <v>351</v>
      </c>
      <c r="G48" s="401"/>
      <c r="H48" s="401"/>
      <c r="I48" s="401"/>
      <c r="J48" s="401">
        <f>SUBTOTAL(9,G48:I48)</f>
        <v>0</v>
      </c>
      <c r="K48" s="342">
        <f t="shared" si="0"/>
        <v>0</v>
      </c>
      <c r="L48" s="351"/>
      <c r="M48" s="352"/>
    </row>
    <row r="49" spans="1:13" x14ac:dyDescent="0.3">
      <c r="A49" s="390">
        <v>2</v>
      </c>
      <c r="B49" s="391">
        <v>1</v>
      </c>
      <c r="C49" s="391">
        <v>2</v>
      </c>
      <c r="D49" s="391"/>
      <c r="E49" s="391"/>
      <c r="F49" s="392" t="s">
        <v>21</v>
      </c>
      <c r="G49" s="393">
        <f>+G50+G52+G63</f>
        <v>0</v>
      </c>
      <c r="H49" s="393">
        <f>+H50+H52+H63</f>
        <v>60491270</v>
      </c>
      <c r="I49" s="393">
        <f>+I50+I52+I63</f>
        <v>0</v>
      </c>
      <c r="J49" s="393">
        <f>+J50+J52+J63</f>
        <v>60491270</v>
      </c>
      <c r="K49" s="340">
        <f t="shared" si="0"/>
        <v>5.2726326714532279</v>
      </c>
      <c r="L49" s="351"/>
      <c r="M49" s="352"/>
    </row>
    <row r="50" spans="1:13" x14ac:dyDescent="0.3">
      <c r="A50" s="394">
        <v>2</v>
      </c>
      <c r="B50" s="395">
        <v>1</v>
      </c>
      <c r="C50" s="395">
        <v>2</v>
      </c>
      <c r="D50" s="395">
        <v>1</v>
      </c>
      <c r="E50" s="395"/>
      <c r="F50" s="396" t="s">
        <v>85</v>
      </c>
      <c r="G50" s="397">
        <f>G51</f>
        <v>0</v>
      </c>
      <c r="H50" s="397">
        <f>H51</f>
        <v>0</v>
      </c>
      <c r="I50" s="397">
        <f>I51</f>
        <v>0</v>
      </c>
      <c r="J50" s="397">
        <f>J51</f>
        <v>0</v>
      </c>
      <c r="K50" s="341">
        <f t="shared" si="0"/>
        <v>0</v>
      </c>
      <c r="L50" s="351"/>
      <c r="M50" s="352"/>
    </row>
    <row r="51" spans="1:13" x14ac:dyDescent="0.3">
      <c r="A51" s="398">
        <v>2</v>
      </c>
      <c r="B51" s="399">
        <v>1</v>
      </c>
      <c r="C51" s="399">
        <v>2</v>
      </c>
      <c r="D51" s="399">
        <v>1</v>
      </c>
      <c r="E51" s="399" t="s">
        <v>300</v>
      </c>
      <c r="F51" s="402" t="s">
        <v>85</v>
      </c>
      <c r="G51" s="401"/>
      <c r="H51" s="401"/>
      <c r="I51" s="401"/>
      <c r="J51" s="401">
        <f>SUBTOTAL(9,G51:I51)</f>
        <v>0</v>
      </c>
      <c r="K51" s="342">
        <f t="shared" si="0"/>
        <v>0</v>
      </c>
      <c r="L51" s="351"/>
      <c r="M51" s="352"/>
    </row>
    <row r="52" spans="1:13" x14ac:dyDescent="0.3">
      <c r="A52" s="394">
        <v>2</v>
      </c>
      <c r="B52" s="395">
        <v>1</v>
      </c>
      <c r="C52" s="395">
        <v>2</v>
      </c>
      <c r="D52" s="395">
        <v>2</v>
      </c>
      <c r="E52" s="395"/>
      <c r="F52" s="396" t="s">
        <v>86</v>
      </c>
      <c r="G52" s="397">
        <f>SUM(G53:G62)</f>
        <v>0</v>
      </c>
      <c r="H52" s="397">
        <f>SUM(H53:H62)</f>
        <v>60491270</v>
      </c>
      <c r="I52" s="397">
        <f>SUM(I53:I62)</f>
        <v>0</v>
      </c>
      <c r="J52" s="397">
        <f>SUM(J53:J62)</f>
        <v>60491270</v>
      </c>
      <c r="K52" s="341">
        <f t="shared" si="0"/>
        <v>5.2726326714532279</v>
      </c>
      <c r="L52" s="351"/>
      <c r="M52" s="352"/>
    </row>
    <row r="53" spans="1:13" x14ac:dyDescent="0.3">
      <c r="A53" s="398">
        <v>2</v>
      </c>
      <c r="B53" s="399">
        <v>1</v>
      </c>
      <c r="C53" s="399">
        <v>2</v>
      </c>
      <c r="D53" s="399">
        <v>2</v>
      </c>
      <c r="E53" s="399" t="s">
        <v>300</v>
      </c>
      <c r="F53" s="402" t="s">
        <v>87</v>
      </c>
      <c r="G53" s="401"/>
      <c r="H53" s="401"/>
      <c r="I53" s="401"/>
      <c r="J53" s="401">
        <f t="shared" ref="J53:J62" si="4">SUBTOTAL(9,G53:I53)</f>
        <v>0</v>
      </c>
      <c r="K53" s="342">
        <f t="shared" si="0"/>
        <v>0</v>
      </c>
      <c r="L53" s="351"/>
      <c r="M53" s="352"/>
    </row>
    <row r="54" spans="1:13" x14ac:dyDescent="0.3">
      <c r="A54" s="398">
        <v>2</v>
      </c>
      <c r="B54" s="399">
        <v>1</v>
      </c>
      <c r="C54" s="399">
        <v>2</v>
      </c>
      <c r="D54" s="399">
        <v>2</v>
      </c>
      <c r="E54" s="399" t="s">
        <v>301</v>
      </c>
      <c r="F54" s="402" t="s">
        <v>88</v>
      </c>
      <c r="G54" s="401"/>
      <c r="H54" s="401"/>
      <c r="I54" s="401"/>
      <c r="J54" s="401">
        <f t="shared" si="4"/>
        <v>0</v>
      </c>
      <c r="K54" s="342">
        <f t="shared" si="0"/>
        <v>0</v>
      </c>
      <c r="L54" s="351"/>
      <c r="M54" s="352"/>
    </row>
    <row r="55" spans="1:13" ht="31.5" x14ac:dyDescent="0.3">
      <c r="A55" s="398">
        <v>2</v>
      </c>
      <c r="B55" s="399">
        <v>1</v>
      </c>
      <c r="C55" s="399">
        <v>2</v>
      </c>
      <c r="D55" s="399">
        <v>2</v>
      </c>
      <c r="E55" s="399" t="s">
        <v>302</v>
      </c>
      <c r="F55" s="402" t="s">
        <v>89</v>
      </c>
      <c r="G55" s="401"/>
      <c r="H55" s="401"/>
      <c r="I55" s="401"/>
      <c r="J55" s="401">
        <f t="shared" si="4"/>
        <v>0</v>
      </c>
      <c r="K55" s="342">
        <f t="shared" si="0"/>
        <v>0</v>
      </c>
      <c r="L55" s="351"/>
      <c r="M55" s="352"/>
    </row>
    <row r="56" spans="1:13" x14ac:dyDescent="0.3">
      <c r="A56" s="398">
        <v>2</v>
      </c>
      <c r="B56" s="399">
        <v>1</v>
      </c>
      <c r="C56" s="399">
        <v>2</v>
      </c>
      <c r="D56" s="399">
        <v>2</v>
      </c>
      <c r="E56" s="399" t="s">
        <v>303</v>
      </c>
      <c r="F56" s="402" t="s">
        <v>90</v>
      </c>
      <c r="G56" s="401"/>
      <c r="H56" s="401"/>
      <c r="I56" s="401"/>
      <c r="J56" s="401">
        <f t="shared" si="4"/>
        <v>0</v>
      </c>
      <c r="K56" s="342">
        <f t="shared" si="0"/>
        <v>0</v>
      </c>
      <c r="L56" s="351"/>
      <c r="M56" s="352"/>
    </row>
    <row r="57" spans="1:13" x14ac:dyDescent="0.3">
      <c r="A57" s="398">
        <v>2</v>
      </c>
      <c r="B57" s="399">
        <v>1</v>
      </c>
      <c r="C57" s="399">
        <v>2</v>
      </c>
      <c r="D57" s="399">
        <v>2</v>
      </c>
      <c r="E57" s="399" t="s">
        <v>307</v>
      </c>
      <c r="F57" s="402" t="s">
        <v>91</v>
      </c>
      <c r="G57" s="401"/>
      <c r="H57" s="401">
        <v>0</v>
      </c>
      <c r="I57" s="401">
        <v>0</v>
      </c>
      <c r="J57" s="401">
        <f t="shared" si="4"/>
        <v>0</v>
      </c>
      <c r="K57" s="342">
        <f t="shared" si="0"/>
        <v>0</v>
      </c>
      <c r="L57" s="351"/>
      <c r="M57" s="352"/>
    </row>
    <row r="58" spans="1:13" x14ac:dyDescent="0.3">
      <c r="A58" s="398">
        <v>2</v>
      </c>
      <c r="B58" s="399">
        <v>1</v>
      </c>
      <c r="C58" s="399">
        <v>2</v>
      </c>
      <c r="D58" s="399">
        <v>2</v>
      </c>
      <c r="E58" s="399" t="s">
        <v>345</v>
      </c>
      <c r="F58" s="402" t="s">
        <v>92</v>
      </c>
      <c r="G58" s="401"/>
      <c r="H58" s="401">
        <v>60491270</v>
      </c>
      <c r="I58" s="401">
        <v>0</v>
      </c>
      <c r="J58" s="401">
        <f t="shared" si="4"/>
        <v>60491270</v>
      </c>
      <c r="K58" s="342">
        <f t="shared" si="0"/>
        <v>5.2726326714532279</v>
      </c>
      <c r="L58" s="351"/>
      <c r="M58" s="352"/>
    </row>
    <row r="59" spans="1:13" x14ac:dyDescent="0.3">
      <c r="A59" s="398">
        <v>2</v>
      </c>
      <c r="B59" s="399">
        <v>1</v>
      </c>
      <c r="C59" s="399">
        <v>2</v>
      </c>
      <c r="D59" s="399">
        <v>2</v>
      </c>
      <c r="E59" s="399" t="s">
        <v>347</v>
      </c>
      <c r="F59" s="402" t="s">
        <v>93</v>
      </c>
      <c r="G59" s="401"/>
      <c r="H59" s="401"/>
      <c r="I59" s="401"/>
      <c r="J59" s="401">
        <f t="shared" si="4"/>
        <v>0</v>
      </c>
      <c r="K59" s="342">
        <f t="shared" si="0"/>
        <v>0</v>
      </c>
      <c r="L59" s="351"/>
      <c r="M59" s="352"/>
    </row>
    <row r="60" spans="1:13" x14ac:dyDescent="0.3">
      <c r="A60" s="398">
        <v>2</v>
      </c>
      <c r="B60" s="399">
        <v>1</v>
      </c>
      <c r="C60" s="399">
        <v>2</v>
      </c>
      <c r="D60" s="399">
        <v>2</v>
      </c>
      <c r="E60" s="399" t="s">
        <v>352</v>
      </c>
      <c r="F60" s="402" t="s">
        <v>94</v>
      </c>
      <c r="G60" s="401"/>
      <c r="H60" s="401"/>
      <c r="I60" s="401"/>
      <c r="J60" s="401">
        <f t="shared" si="4"/>
        <v>0</v>
      </c>
      <c r="K60" s="342">
        <f t="shared" si="0"/>
        <v>0</v>
      </c>
      <c r="L60" s="351"/>
      <c r="M60" s="352"/>
    </row>
    <row r="61" spans="1:13" x14ac:dyDescent="0.3">
      <c r="A61" s="398">
        <v>2</v>
      </c>
      <c r="B61" s="399">
        <v>1</v>
      </c>
      <c r="C61" s="399">
        <v>2</v>
      </c>
      <c r="D61" s="399">
        <v>2</v>
      </c>
      <c r="E61" s="399" t="s">
        <v>353</v>
      </c>
      <c r="F61" s="402" t="s">
        <v>95</v>
      </c>
      <c r="G61" s="401"/>
      <c r="H61" s="401"/>
      <c r="I61" s="401"/>
      <c r="J61" s="401">
        <f t="shared" si="4"/>
        <v>0</v>
      </c>
      <c r="K61" s="342">
        <f t="shared" si="0"/>
        <v>0</v>
      </c>
      <c r="L61" s="351"/>
      <c r="M61" s="352"/>
    </row>
    <row r="62" spans="1:13" ht="31.5" x14ac:dyDescent="0.3">
      <c r="A62" s="398">
        <v>2</v>
      </c>
      <c r="B62" s="399">
        <v>1</v>
      </c>
      <c r="C62" s="399">
        <v>2</v>
      </c>
      <c r="D62" s="399">
        <v>2</v>
      </c>
      <c r="E62" s="399" t="s">
        <v>354</v>
      </c>
      <c r="F62" s="402" t="s">
        <v>96</v>
      </c>
      <c r="G62" s="401"/>
      <c r="H62" s="401"/>
      <c r="I62" s="401"/>
      <c r="J62" s="401">
        <f t="shared" si="4"/>
        <v>0</v>
      </c>
      <c r="K62" s="342">
        <f t="shared" si="0"/>
        <v>0</v>
      </c>
      <c r="L62" s="351"/>
      <c r="M62" s="352"/>
    </row>
    <row r="63" spans="1:13" x14ac:dyDescent="0.3">
      <c r="A63" s="394">
        <v>2</v>
      </c>
      <c r="B63" s="395">
        <v>1</v>
      </c>
      <c r="C63" s="395">
        <v>2</v>
      </c>
      <c r="D63" s="395">
        <v>3</v>
      </c>
      <c r="E63" s="395"/>
      <c r="F63" s="396" t="s">
        <v>37</v>
      </c>
      <c r="G63" s="397">
        <f>G64</f>
        <v>0</v>
      </c>
      <c r="H63" s="397">
        <f>H64</f>
        <v>0</v>
      </c>
      <c r="I63" s="397">
        <f>I64</f>
        <v>0</v>
      </c>
      <c r="J63" s="397">
        <f>J64</f>
        <v>0</v>
      </c>
      <c r="K63" s="341">
        <f t="shared" si="0"/>
        <v>0</v>
      </c>
      <c r="L63" s="351"/>
      <c r="M63" s="352"/>
    </row>
    <row r="64" spans="1:13" x14ac:dyDescent="0.3">
      <c r="A64" s="398">
        <v>2</v>
      </c>
      <c r="B64" s="399">
        <v>1</v>
      </c>
      <c r="C64" s="399">
        <v>2</v>
      </c>
      <c r="D64" s="399">
        <v>3</v>
      </c>
      <c r="E64" s="399" t="s">
        <v>300</v>
      </c>
      <c r="F64" s="402" t="s">
        <v>37</v>
      </c>
      <c r="G64" s="401"/>
      <c r="H64" s="401"/>
      <c r="I64" s="401"/>
      <c r="J64" s="401">
        <f>SUBTOTAL(9,G64:I64)</f>
        <v>0</v>
      </c>
      <c r="K64" s="342">
        <f t="shared" si="0"/>
        <v>0</v>
      </c>
      <c r="L64" s="351"/>
      <c r="M64" s="352"/>
    </row>
    <row r="65" spans="1:13" x14ac:dyDescent="0.3">
      <c r="A65" s="390">
        <v>2</v>
      </c>
      <c r="B65" s="391">
        <v>1</v>
      </c>
      <c r="C65" s="391">
        <v>3</v>
      </c>
      <c r="D65" s="391"/>
      <c r="E65" s="391"/>
      <c r="F65" s="392" t="s">
        <v>39</v>
      </c>
      <c r="G65" s="393">
        <f>G66+G69</f>
        <v>0</v>
      </c>
      <c r="H65" s="393">
        <f>H66+H69</f>
        <v>0</v>
      </c>
      <c r="I65" s="393">
        <f>I66+I69</f>
        <v>0</v>
      </c>
      <c r="J65" s="393">
        <f>J66+J69</f>
        <v>0</v>
      </c>
      <c r="K65" s="340">
        <f t="shared" si="0"/>
        <v>0</v>
      </c>
      <c r="L65" s="351"/>
      <c r="M65" s="352"/>
    </row>
    <row r="66" spans="1:13" x14ac:dyDescent="0.3">
      <c r="A66" s="394">
        <v>2</v>
      </c>
      <c r="B66" s="395">
        <v>1</v>
      </c>
      <c r="C66" s="395">
        <v>3</v>
      </c>
      <c r="D66" s="395">
        <v>1</v>
      </c>
      <c r="E66" s="395"/>
      <c r="F66" s="406" t="s">
        <v>97</v>
      </c>
      <c r="G66" s="397">
        <f>SUM(G67:G68)</f>
        <v>0</v>
      </c>
      <c r="H66" s="397">
        <f>SUM(H67:H68)</f>
        <v>0</v>
      </c>
      <c r="I66" s="397">
        <f>SUM(I67:I68)</f>
        <v>0</v>
      </c>
      <c r="J66" s="397">
        <f>SUM(J67:J68)</f>
        <v>0</v>
      </c>
      <c r="K66" s="341">
        <f t="shared" si="0"/>
        <v>0</v>
      </c>
      <c r="L66" s="351"/>
      <c r="M66" s="352"/>
    </row>
    <row r="67" spans="1:13" ht="16.5" x14ac:dyDescent="0.3">
      <c r="A67" s="407">
        <v>2</v>
      </c>
      <c r="B67" s="399">
        <v>1</v>
      </c>
      <c r="C67" s="399">
        <v>3</v>
      </c>
      <c r="D67" s="399">
        <v>1</v>
      </c>
      <c r="E67" s="399" t="s">
        <v>300</v>
      </c>
      <c r="F67" s="408" t="s">
        <v>98</v>
      </c>
      <c r="G67" s="401"/>
      <c r="H67" s="401"/>
      <c r="I67" s="401"/>
      <c r="J67" s="401">
        <f>SUBTOTAL(9,G67:I67)</f>
        <v>0</v>
      </c>
      <c r="K67" s="342">
        <f t="shared" si="0"/>
        <v>0</v>
      </c>
      <c r="L67" s="351"/>
      <c r="M67" s="352"/>
    </row>
    <row r="68" spans="1:13" ht="16.5" x14ac:dyDescent="0.3">
      <c r="A68" s="407">
        <v>2</v>
      </c>
      <c r="B68" s="399">
        <v>1</v>
      </c>
      <c r="C68" s="399">
        <v>3</v>
      </c>
      <c r="D68" s="399">
        <v>1</v>
      </c>
      <c r="E68" s="399" t="s">
        <v>301</v>
      </c>
      <c r="F68" s="408" t="s">
        <v>99</v>
      </c>
      <c r="G68" s="401"/>
      <c r="H68" s="401"/>
      <c r="I68" s="401"/>
      <c r="J68" s="401">
        <f>SUBTOTAL(9,G68:I68)</f>
        <v>0</v>
      </c>
      <c r="K68" s="342">
        <f t="shared" si="0"/>
        <v>0</v>
      </c>
      <c r="L68" s="351"/>
      <c r="M68" s="352"/>
    </row>
    <row r="69" spans="1:13" x14ac:dyDescent="0.3">
      <c r="A69" s="394">
        <v>2</v>
      </c>
      <c r="B69" s="395">
        <v>1</v>
      </c>
      <c r="C69" s="395">
        <v>3</v>
      </c>
      <c r="D69" s="395">
        <v>2</v>
      </c>
      <c r="E69" s="395"/>
      <c r="F69" s="406" t="s">
        <v>100</v>
      </c>
      <c r="G69" s="397">
        <f>SUM(G70:G71)</f>
        <v>0</v>
      </c>
      <c r="H69" s="397">
        <f>SUM(H70:H71)</f>
        <v>0</v>
      </c>
      <c r="I69" s="397">
        <f>SUM(I70:I71)</f>
        <v>0</v>
      </c>
      <c r="J69" s="397">
        <f>SUM(J70:J71)</f>
        <v>0</v>
      </c>
      <c r="K69" s="341">
        <f t="shared" si="0"/>
        <v>0</v>
      </c>
      <c r="L69" s="351"/>
      <c r="M69" s="352"/>
    </row>
    <row r="70" spans="1:13" ht="16.5" x14ac:dyDescent="0.3">
      <c r="A70" s="407">
        <v>2</v>
      </c>
      <c r="B70" s="399">
        <v>1</v>
      </c>
      <c r="C70" s="399">
        <v>3</v>
      </c>
      <c r="D70" s="399">
        <v>2</v>
      </c>
      <c r="E70" s="399" t="s">
        <v>300</v>
      </c>
      <c r="F70" s="408" t="s">
        <v>101</v>
      </c>
      <c r="G70" s="401"/>
      <c r="H70" s="401"/>
      <c r="I70" s="401"/>
      <c r="J70" s="401">
        <f>SUBTOTAL(9,G70:I70)</f>
        <v>0</v>
      </c>
      <c r="K70" s="342">
        <f t="shared" si="0"/>
        <v>0</v>
      </c>
      <c r="L70" s="351"/>
      <c r="M70" s="352"/>
    </row>
    <row r="71" spans="1:13" ht="16.5" x14ac:dyDescent="0.3">
      <c r="A71" s="407">
        <v>2</v>
      </c>
      <c r="B71" s="399">
        <v>1</v>
      </c>
      <c r="C71" s="399">
        <v>3</v>
      </c>
      <c r="D71" s="399">
        <v>2</v>
      </c>
      <c r="E71" s="399" t="s">
        <v>301</v>
      </c>
      <c r="F71" s="408" t="s">
        <v>102</v>
      </c>
      <c r="G71" s="401"/>
      <c r="H71" s="401"/>
      <c r="I71" s="401"/>
      <c r="J71" s="401">
        <f>SUBTOTAL(9,G71:I71)</f>
        <v>0</v>
      </c>
      <c r="K71" s="342">
        <f t="shared" si="0"/>
        <v>0</v>
      </c>
      <c r="L71" s="351"/>
      <c r="M71" s="352"/>
    </row>
    <row r="72" spans="1:13" x14ac:dyDescent="0.3">
      <c r="A72" s="390">
        <v>2</v>
      </c>
      <c r="B72" s="391">
        <v>1</v>
      </c>
      <c r="C72" s="391">
        <v>4</v>
      </c>
      <c r="D72" s="391"/>
      <c r="E72" s="391"/>
      <c r="F72" s="392" t="s">
        <v>40</v>
      </c>
      <c r="G72" s="393">
        <f>G73+G75</f>
        <v>0</v>
      </c>
      <c r="H72" s="393">
        <f>H73+H75</f>
        <v>0</v>
      </c>
      <c r="I72" s="393">
        <f>I73+I75</f>
        <v>0</v>
      </c>
      <c r="J72" s="393">
        <f>J73+J75</f>
        <v>0</v>
      </c>
      <c r="K72" s="340">
        <f t="shared" si="0"/>
        <v>0</v>
      </c>
      <c r="L72" s="351"/>
      <c r="M72" s="352"/>
    </row>
    <row r="73" spans="1:13" x14ac:dyDescent="0.3">
      <c r="A73" s="394">
        <v>2</v>
      </c>
      <c r="B73" s="395">
        <v>1</v>
      </c>
      <c r="C73" s="395">
        <v>4</v>
      </c>
      <c r="D73" s="395">
        <v>1</v>
      </c>
      <c r="E73" s="395"/>
      <c r="F73" s="406" t="s">
        <v>41</v>
      </c>
      <c r="G73" s="397">
        <f>G74</f>
        <v>0</v>
      </c>
      <c r="H73" s="397">
        <f>H74</f>
        <v>0</v>
      </c>
      <c r="I73" s="397">
        <f>I74</f>
        <v>0</v>
      </c>
      <c r="J73" s="397">
        <f>J74</f>
        <v>0</v>
      </c>
      <c r="K73" s="341">
        <f t="shared" si="0"/>
        <v>0</v>
      </c>
      <c r="L73" s="351"/>
      <c r="M73" s="352"/>
    </row>
    <row r="74" spans="1:13" x14ac:dyDescent="0.3">
      <c r="A74" s="398">
        <v>2</v>
      </c>
      <c r="B74" s="399">
        <v>1</v>
      </c>
      <c r="C74" s="399">
        <v>4</v>
      </c>
      <c r="D74" s="399">
        <v>1</v>
      </c>
      <c r="E74" s="399" t="s">
        <v>300</v>
      </c>
      <c r="F74" s="402" t="s">
        <v>41</v>
      </c>
      <c r="G74" s="401"/>
      <c r="H74" s="401"/>
      <c r="I74" s="401"/>
      <c r="J74" s="401">
        <f>SUBTOTAL(9,G74:I74)</f>
        <v>0</v>
      </c>
      <c r="K74" s="342">
        <f t="shared" si="0"/>
        <v>0</v>
      </c>
      <c r="L74" s="351"/>
      <c r="M74" s="352"/>
    </row>
    <row r="75" spans="1:13" x14ac:dyDescent="0.3">
      <c r="A75" s="394">
        <v>2</v>
      </c>
      <c r="B75" s="395">
        <v>1</v>
      </c>
      <c r="C75" s="395">
        <v>4</v>
      </c>
      <c r="D75" s="395">
        <v>2</v>
      </c>
      <c r="E75" s="395"/>
      <c r="F75" s="406" t="s">
        <v>106</v>
      </c>
      <c r="G75" s="397">
        <f>SUM(G76:G79)</f>
        <v>0</v>
      </c>
      <c r="H75" s="397">
        <f>SUM(H76:H79)</f>
        <v>0</v>
      </c>
      <c r="I75" s="397">
        <f>SUM(I76:I79)</f>
        <v>0</v>
      </c>
      <c r="J75" s="397">
        <f>SUM(J76:J79)</f>
        <v>0</v>
      </c>
      <c r="K75" s="341">
        <f t="shared" si="0"/>
        <v>0</v>
      </c>
      <c r="L75" s="351"/>
      <c r="M75" s="352"/>
    </row>
    <row r="76" spans="1:13" x14ac:dyDescent="0.3">
      <c r="A76" s="398">
        <v>2</v>
      </c>
      <c r="B76" s="399">
        <v>1</v>
      </c>
      <c r="C76" s="399">
        <v>4</v>
      </c>
      <c r="D76" s="399">
        <v>2</v>
      </c>
      <c r="E76" s="399" t="s">
        <v>300</v>
      </c>
      <c r="F76" s="402" t="s">
        <v>103</v>
      </c>
      <c r="G76" s="401"/>
      <c r="H76" s="401"/>
      <c r="I76" s="401"/>
      <c r="J76" s="401">
        <f>SUBTOTAL(9,G76:I76)</f>
        <v>0</v>
      </c>
      <c r="K76" s="342">
        <f t="shared" si="0"/>
        <v>0</v>
      </c>
      <c r="L76" s="351"/>
      <c r="M76" s="352"/>
    </row>
    <row r="77" spans="1:13" x14ac:dyDescent="0.3">
      <c r="A77" s="398">
        <v>2</v>
      </c>
      <c r="B77" s="399">
        <v>1</v>
      </c>
      <c r="C77" s="399">
        <v>4</v>
      </c>
      <c r="D77" s="399">
        <v>2</v>
      </c>
      <c r="E77" s="399" t="s">
        <v>301</v>
      </c>
      <c r="F77" s="402" t="s">
        <v>104</v>
      </c>
      <c r="G77" s="401"/>
      <c r="H77" s="401"/>
      <c r="I77" s="401"/>
      <c r="J77" s="401">
        <f>SUBTOTAL(9,G77:I77)</f>
        <v>0</v>
      </c>
      <c r="K77" s="342">
        <f t="shared" si="0"/>
        <v>0</v>
      </c>
      <c r="L77" s="351"/>
      <c r="M77" s="352"/>
    </row>
    <row r="78" spans="1:13" x14ac:dyDescent="0.3">
      <c r="A78" s="398">
        <v>2</v>
      </c>
      <c r="B78" s="399">
        <v>1</v>
      </c>
      <c r="C78" s="399">
        <v>4</v>
      </c>
      <c r="D78" s="399">
        <v>2</v>
      </c>
      <c r="E78" s="399" t="s">
        <v>302</v>
      </c>
      <c r="F78" s="402" t="s">
        <v>105</v>
      </c>
      <c r="G78" s="401"/>
      <c r="H78" s="401"/>
      <c r="I78" s="401"/>
      <c r="J78" s="401">
        <f>SUBTOTAL(9,G78:I78)</f>
        <v>0</v>
      </c>
      <c r="K78" s="342">
        <f t="shared" si="0"/>
        <v>0</v>
      </c>
      <c r="L78" s="351"/>
      <c r="M78" s="352"/>
    </row>
    <row r="79" spans="1:13" x14ac:dyDescent="0.3">
      <c r="A79" s="398">
        <v>2</v>
      </c>
      <c r="B79" s="399">
        <v>1</v>
      </c>
      <c r="C79" s="399">
        <v>4</v>
      </c>
      <c r="D79" s="399">
        <v>2</v>
      </c>
      <c r="E79" s="399" t="s">
        <v>303</v>
      </c>
      <c r="F79" s="402" t="s">
        <v>355</v>
      </c>
      <c r="G79" s="401"/>
      <c r="H79" s="401"/>
      <c r="I79" s="401"/>
      <c r="J79" s="401">
        <f>SUBTOTAL(9,G79:I79)</f>
        <v>0</v>
      </c>
      <c r="K79" s="342">
        <f t="shared" si="0"/>
        <v>0</v>
      </c>
      <c r="L79" s="351"/>
      <c r="M79" s="352"/>
    </row>
    <row r="80" spans="1:13" ht="31.5" x14ac:dyDescent="0.3">
      <c r="A80" s="390">
        <v>2</v>
      </c>
      <c r="B80" s="391">
        <v>1</v>
      </c>
      <c r="C80" s="391">
        <v>5</v>
      </c>
      <c r="D80" s="391"/>
      <c r="E80" s="391"/>
      <c r="F80" s="392" t="s">
        <v>356</v>
      </c>
      <c r="G80" s="393">
        <f>G81+G83+G85+G87</f>
        <v>68663743</v>
      </c>
      <c r="H80" s="393">
        <f>H81+H83+H85+H87</f>
        <v>0</v>
      </c>
      <c r="I80" s="393">
        <f>I81+I83+I85+I87</f>
        <v>0</v>
      </c>
      <c r="J80" s="393">
        <f>J81+J83+J85+J87</f>
        <v>68663743</v>
      </c>
      <c r="K80" s="340">
        <f t="shared" si="0"/>
        <v>5.9849742729168671</v>
      </c>
      <c r="L80" s="351"/>
      <c r="M80" s="352"/>
    </row>
    <row r="81" spans="1:13" x14ac:dyDescent="0.3">
      <c r="A81" s="394">
        <v>2</v>
      </c>
      <c r="B81" s="395">
        <v>1</v>
      </c>
      <c r="C81" s="395">
        <v>5</v>
      </c>
      <c r="D81" s="395">
        <v>1</v>
      </c>
      <c r="E81" s="395"/>
      <c r="F81" s="396" t="s">
        <v>107</v>
      </c>
      <c r="G81" s="397">
        <f>G82</f>
        <v>31871883</v>
      </c>
      <c r="H81" s="397">
        <f>H82</f>
        <v>0</v>
      </c>
      <c r="I81" s="397">
        <f>I82</f>
        <v>0</v>
      </c>
      <c r="J81" s="397">
        <f>J82</f>
        <v>31871883</v>
      </c>
      <c r="K81" s="341">
        <f t="shared" si="0"/>
        <v>2.7780658532468356</v>
      </c>
      <c r="L81" s="351"/>
      <c r="M81" s="352"/>
    </row>
    <row r="82" spans="1:13" x14ac:dyDescent="0.3">
      <c r="A82" s="398">
        <v>2</v>
      </c>
      <c r="B82" s="399">
        <v>1</v>
      </c>
      <c r="C82" s="399">
        <v>5</v>
      </c>
      <c r="D82" s="399">
        <v>1</v>
      </c>
      <c r="E82" s="399" t="s">
        <v>300</v>
      </c>
      <c r="F82" s="402" t="s">
        <v>107</v>
      </c>
      <c r="G82" s="403">
        <v>31871883</v>
      </c>
      <c r="H82" s="401">
        <v>0</v>
      </c>
      <c r="I82" s="401">
        <v>0</v>
      </c>
      <c r="J82" s="401">
        <f>SUBTOTAL(9,G82:I82)</f>
        <v>31871883</v>
      </c>
      <c r="K82" s="342">
        <f t="shared" ref="K82:K145" si="5">IFERROR(J82/$J$18*100,"0.00")</f>
        <v>2.7780658532468356</v>
      </c>
      <c r="L82" s="351"/>
      <c r="M82" s="352"/>
    </row>
    <row r="83" spans="1:13" x14ac:dyDescent="0.3">
      <c r="A83" s="394">
        <v>2</v>
      </c>
      <c r="B83" s="395">
        <v>1</v>
      </c>
      <c r="C83" s="395">
        <v>5</v>
      </c>
      <c r="D83" s="395">
        <v>2</v>
      </c>
      <c r="E83" s="395"/>
      <c r="F83" s="406" t="s">
        <v>108</v>
      </c>
      <c r="G83" s="397">
        <f>G84</f>
        <v>31458846</v>
      </c>
      <c r="H83" s="397">
        <f>H84</f>
        <v>0</v>
      </c>
      <c r="I83" s="397">
        <f>I84</f>
        <v>0</v>
      </c>
      <c r="J83" s="397">
        <f>J84</f>
        <v>31458846</v>
      </c>
      <c r="K83" s="341">
        <f t="shared" si="5"/>
        <v>2.742064090005313</v>
      </c>
      <c r="L83" s="351"/>
      <c r="M83" s="352"/>
    </row>
    <row r="84" spans="1:13" x14ac:dyDescent="0.3">
      <c r="A84" s="398">
        <v>2</v>
      </c>
      <c r="B84" s="399">
        <v>1</v>
      </c>
      <c r="C84" s="399">
        <v>5</v>
      </c>
      <c r="D84" s="399">
        <v>2</v>
      </c>
      <c r="E84" s="399" t="s">
        <v>300</v>
      </c>
      <c r="F84" s="402" t="s">
        <v>108</v>
      </c>
      <c r="G84" s="403">
        <v>31458846</v>
      </c>
      <c r="H84" s="401">
        <v>0</v>
      </c>
      <c r="I84" s="401">
        <v>0</v>
      </c>
      <c r="J84" s="401">
        <f>SUBTOTAL(9,G84:I84)</f>
        <v>31458846</v>
      </c>
      <c r="K84" s="342">
        <f t="shared" si="5"/>
        <v>2.742064090005313</v>
      </c>
      <c r="L84" s="351"/>
      <c r="M84" s="352"/>
    </row>
    <row r="85" spans="1:13" x14ac:dyDescent="0.3">
      <c r="A85" s="394">
        <v>2</v>
      </c>
      <c r="B85" s="395">
        <v>1</v>
      </c>
      <c r="C85" s="395">
        <v>5</v>
      </c>
      <c r="D85" s="395">
        <v>3</v>
      </c>
      <c r="E85" s="395"/>
      <c r="F85" s="406" t="s">
        <v>109</v>
      </c>
      <c r="G85" s="397">
        <f>G86</f>
        <v>5333014</v>
      </c>
      <c r="H85" s="397">
        <f>H86</f>
        <v>0</v>
      </c>
      <c r="I85" s="397">
        <f>I86</f>
        <v>0</v>
      </c>
      <c r="J85" s="397">
        <f>J86</f>
        <v>5333014</v>
      </c>
      <c r="K85" s="341">
        <f t="shared" si="5"/>
        <v>0.46484432966471795</v>
      </c>
      <c r="L85" s="351"/>
      <c r="M85" s="352"/>
    </row>
    <row r="86" spans="1:13" x14ac:dyDescent="0.3">
      <c r="A86" s="398">
        <v>2</v>
      </c>
      <c r="B86" s="399">
        <v>1</v>
      </c>
      <c r="C86" s="399">
        <v>5</v>
      </c>
      <c r="D86" s="399">
        <v>3</v>
      </c>
      <c r="E86" s="399" t="s">
        <v>300</v>
      </c>
      <c r="F86" s="402" t="s">
        <v>109</v>
      </c>
      <c r="G86" s="403">
        <v>5333014</v>
      </c>
      <c r="H86" s="403">
        <v>0</v>
      </c>
      <c r="I86" s="401">
        <v>0</v>
      </c>
      <c r="J86" s="401">
        <f>SUBTOTAL(9,G86:I86)</f>
        <v>5333014</v>
      </c>
      <c r="K86" s="342">
        <f t="shared" si="5"/>
        <v>0.46484432966471795</v>
      </c>
      <c r="L86" s="351"/>
      <c r="M86" s="352"/>
    </row>
    <row r="87" spans="1:13" x14ac:dyDescent="0.3">
      <c r="A87" s="334">
        <v>2</v>
      </c>
      <c r="B87" s="56">
        <v>1</v>
      </c>
      <c r="C87" s="56">
        <v>5</v>
      </c>
      <c r="D87" s="56">
        <v>4</v>
      </c>
      <c r="E87" s="56"/>
      <c r="F87" s="65" t="s">
        <v>110</v>
      </c>
      <c r="G87" s="70">
        <f>G88</f>
        <v>0</v>
      </c>
      <c r="H87" s="70">
        <f>H88</f>
        <v>0</v>
      </c>
      <c r="I87" s="70">
        <f>I88</f>
        <v>0</v>
      </c>
      <c r="J87" s="70">
        <f>J88</f>
        <v>0</v>
      </c>
      <c r="K87" s="341">
        <f t="shared" si="5"/>
        <v>0</v>
      </c>
      <c r="L87" s="351"/>
      <c r="M87" s="352"/>
    </row>
    <row r="88" spans="1:13" x14ac:dyDescent="0.3">
      <c r="A88" s="335">
        <v>2</v>
      </c>
      <c r="B88" s="48">
        <v>1</v>
      </c>
      <c r="C88" s="48">
        <v>5</v>
      </c>
      <c r="D88" s="48">
        <v>4</v>
      </c>
      <c r="E88" s="48" t="s">
        <v>300</v>
      </c>
      <c r="F88" s="51" t="s">
        <v>110</v>
      </c>
      <c r="G88" s="46"/>
      <c r="H88" s="46"/>
      <c r="I88" s="46"/>
      <c r="J88" s="46">
        <f>SUBTOTAL(9,G88:I88)</f>
        <v>0</v>
      </c>
      <c r="K88" s="342">
        <f t="shared" si="5"/>
        <v>0</v>
      </c>
      <c r="L88" s="351"/>
      <c r="M88" s="352"/>
    </row>
    <row r="89" spans="1:13" ht="16.5" x14ac:dyDescent="0.3">
      <c r="A89" s="385">
        <v>2</v>
      </c>
      <c r="B89" s="386">
        <v>2</v>
      </c>
      <c r="C89" s="387"/>
      <c r="D89" s="387"/>
      <c r="E89" s="387"/>
      <c r="F89" s="388" t="s">
        <v>357</v>
      </c>
      <c r="G89" s="389">
        <f>+G90+G108+G113+G118+G127+G148+G167+G187</f>
        <v>0</v>
      </c>
      <c r="H89" s="389">
        <f>+H90+H108+H113+H118+H127+H148+H167+H187+H222</f>
        <v>35836578</v>
      </c>
      <c r="I89" s="389">
        <f>+I90+I108+I113+I118+I127+I148+I167+I187</f>
        <v>0</v>
      </c>
      <c r="J89" s="389">
        <f>+J90+J108+J113+J118+J127+J148+J167+J187+J222</f>
        <v>35836578</v>
      </c>
      <c r="K89" s="339">
        <f t="shared" si="5"/>
        <v>3.1236426677086127</v>
      </c>
      <c r="L89" s="351"/>
      <c r="M89" s="352"/>
    </row>
    <row r="90" spans="1:13" x14ac:dyDescent="0.3">
      <c r="A90" s="390">
        <v>2</v>
      </c>
      <c r="B90" s="391">
        <v>2</v>
      </c>
      <c r="C90" s="391">
        <v>1</v>
      </c>
      <c r="D90" s="391"/>
      <c r="E90" s="391"/>
      <c r="F90" s="392" t="s">
        <v>22</v>
      </c>
      <c r="G90" s="393">
        <f>+G91+G93+G95+G97+G99+G101+G104+G106</f>
        <v>0</v>
      </c>
      <c r="H90" s="393">
        <f>+H91+H93+H95+H97+H99+H101+H104+H106</f>
        <v>6735000</v>
      </c>
      <c r="I90" s="393">
        <f>+I91+I93+I95+I97+I99+I101+I104+I106</f>
        <v>0</v>
      </c>
      <c r="J90" s="393">
        <f>+J91+J93+J95+J97+J99+J101+J104+J106</f>
        <v>6735000</v>
      </c>
      <c r="K90" s="340">
        <f t="shared" si="5"/>
        <v>0.58704637945669658</v>
      </c>
      <c r="L90" s="351"/>
      <c r="M90" s="352"/>
    </row>
    <row r="91" spans="1:13" x14ac:dyDescent="0.3">
      <c r="A91" s="409">
        <v>2</v>
      </c>
      <c r="B91" s="410">
        <v>2</v>
      </c>
      <c r="C91" s="410">
        <v>1</v>
      </c>
      <c r="D91" s="410">
        <v>1</v>
      </c>
      <c r="E91" s="410"/>
      <c r="F91" s="411" t="s">
        <v>111</v>
      </c>
      <c r="G91" s="412">
        <f>G92</f>
        <v>0</v>
      </c>
      <c r="H91" s="412">
        <f>H92</f>
        <v>0</v>
      </c>
      <c r="I91" s="412">
        <f>I92</f>
        <v>0</v>
      </c>
      <c r="J91" s="412">
        <f>J92</f>
        <v>0</v>
      </c>
      <c r="K91" s="343">
        <f t="shared" si="5"/>
        <v>0</v>
      </c>
      <c r="L91" s="351"/>
      <c r="M91" s="352"/>
    </row>
    <row r="92" spans="1:13" ht="16.5" x14ac:dyDescent="0.3">
      <c r="A92" s="407">
        <v>2</v>
      </c>
      <c r="B92" s="399">
        <v>2</v>
      </c>
      <c r="C92" s="399">
        <v>1</v>
      </c>
      <c r="D92" s="399">
        <v>1</v>
      </c>
      <c r="E92" s="399" t="s">
        <v>300</v>
      </c>
      <c r="F92" s="408" t="s">
        <v>111</v>
      </c>
      <c r="G92" s="401"/>
      <c r="H92" s="401"/>
      <c r="I92" s="401"/>
      <c r="J92" s="401">
        <f>SUBTOTAL(9,G92:I92)</f>
        <v>0</v>
      </c>
      <c r="K92" s="342">
        <f t="shared" si="5"/>
        <v>0</v>
      </c>
      <c r="L92" s="351"/>
      <c r="M92" s="352"/>
    </row>
    <row r="93" spans="1:13" x14ac:dyDescent="0.3">
      <c r="A93" s="394">
        <v>2</v>
      </c>
      <c r="B93" s="395">
        <v>2</v>
      </c>
      <c r="C93" s="395">
        <v>1</v>
      </c>
      <c r="D93" s="395">
        <v>2</v>
      </c>
      <c r="E93" s="395"/>
      <c r="F93" s="396" t="s">
        <v>112</v>
      </c>
      <c r="G93" s="397">
        <f>G94</f>
        <v>0</v>
      </c>
      <c r="H93" s="397">
        <f>H94</f>
        <v>475000</v>
      </c>
      <c r="I93" s="397">
        <f>I94</f>
        <v>0</v>
      </c>
      <c r="J93" s="397">
        <f>J94</f>
        <v>475000</v>
      </c>
      <c r="K93" s="341">
        <f t="shared" si="5"/>
        <v>4.1402677096055066E-2</v>
      </c>
      <c r="L93" s="351"/>
      <c r="M93" s="352"/>
    </row>
    <row r="94" spans="1:13" ht="16.5" x14ac:dyDescent="0.3">
      <c r="A94" s="407">
        <v>2</v>
      </c>
      <c r="B94" s="399">
        <v>2</v>
      </c>
      <c r="C94" s="399">
        <v>1</v>
      </c>
      <c r="D94" s="399">
        <v>2</v>
      </c>
      <c r="E94" s="399" t="s">
        <v>300</v>
      </c>
      <c r="F94" s="408" t="s">
        <v>112</v>
      </c>
      <c r="G94" s="401"/>
      <c r="H94" s="401">
        <v>475000</v>
      </c>
      <c r="I94" s="401"/>
      <c r="J94" s="401">
        <f>SUBTOTAL(9,G94:I94)</f>
        <v>475000</v>
      </c>
      <c r="K94" s="342">
        <f t="shared" si="5"/>
        <v>4.1402677096055066E-2</v>
      </c>
      <c r="L94" s="351"/>
      <c r="M94" s="352"/>
    </row>
    <row r="95" spans="1:13" x14ac:dyDescent="0.3">
      <c r="A95" s="394">
        <v>2</v>
      </c>
      <c r="B95" s="395">
        <v>2</v>
      </c>
      <c r="C95" s="395">
        <v>1</v>
      </c>
      <c r="D95" s="395">
        <v>3</v>
      </c>
      <c r="E95" s="395"/>
      <c r="F95" s="396" t="s">
        <v>113</v>
      </c>
      <c r="G95" s="397">
        <f>G96</f>
        <v>0</v>
      </c>
      <c r="H95" s="397">
        <f>H96</f>
        <v>450000</v>
      </c>
      <c r="I95" s="397">
        <f>I96</f>
        <v>0</v>
      </c>
      <c r="J95" s="397">
        <f>J96</f>
        <v>450000</v>
      </c>
      <c r="K95" s="341">
        <f t="shared" si="5"/>
        <v>3.9223588827841646E-2</v>
      </c>
      <c r="L95" s="351"/>
      <c r="M95" s="352"/>
    </row>
    <row r="96" spans="1:13" x14ac:dyDescent="0.3">
      <c r="A96" s="398">
        <v>2</v>
      </c>
      <c r="B96" s="399">
        <v>2</v>
      </c>
      <c r="C96" s="399">
        <v>1</v>
      </c>
      <c r="D96" s="399">
        <v>3</v>
      </c>
      <c r="E96" s="399" t="s">
        <v>300</v>
      </c>
      <c r="F96" s="402" t="s">
        <v>113</v>
      </c>
      <c r="G96" s="401"/>
      <c r="H96" s="401">
        <v>450000</v>
      </c>
      <c r="I96" s="401"/>
      <c r="J96" s="401">
        <f>SUBTOTAL(9,G96:I96)</f>
        <v>450000</v>
      </c>
      <c r="K96" s="342">
        <f t="shared" si="5"/>
        <v>3.9223588827841646E-2</v>
      </c>
      <c r="L96" s="351"/>
      <c r="M96" s="352"/>
    </row>
    <row r="97" spans="1:13" x14ac:dyDescent="0.3">
      <c r="A97" s="394">
        <v>2</v>
      </c>
      <c r="B97" s="395">
        <v>2</v>
      </c>
      <c r="C97" s="395">
        <v>1</v>
      </c>
      <c r="D97" s="395">
        <v>4</v>
      </c>
      <c r="E97" s="395"/>
      <c r="F97" s="396" t="s">
        <v>114</v>
      </c>
      <c r="G97" s="397">
        <f>G98</f>
        <v>0</v>
      </c>
      <c r="H97" s="397">
        <f>H98</f>
        <v>0</v>
      </c>
      <c r="I97" s="397">
        <f>I98</f>
        <v>0</v>
      </c>
      <c r="J97" s="397">
        <f>J98</f>
        <v>0</v>
      </c>
      <c r="K97" s="341">
        <f t="shared" si="5"/>
        <v>0</v>
      </c>
      <c r="L97" s="351"/>
      <c r="M97" s="352"/>
    </row>
    <row r="98" spans="1:13" ht="16.5" x14ac:dyDescent="0.3">
      <c r="A98" s="407">
        <v>2</v>
      </c>
      <c r="B98" s="399">
        <v>2</v>
      </c>
      <c r="C98" s="399">
        <v>1</v>
      </c>
      <c r="D98" s="399">
        <v>4</v>
      </c>
      <c r="E98" s="399" t="s">
        <v>300</v>
      </c>
      <c r="F98" s="408" t="s">
        <v>114</v>
      </c>
      <c r="G98" s="401"/>
      <c r="H98" s="401">
        <v>0</v>
      </c>
      <c r="I98" s="401"/>
      <c r="J98" s="401">
        <f>SUBTOTAL(9,G98:I98)</f>
        <v>0</v>
      </c>
      <c r="K98" s="342">
        <f t="shared" si="5"/>
        <v>0</v>
      </c>
      <c r="L98" s="351"/>
      <c r="M98" s="352"/>
    </row>
    <row r="99" spans="1:13" x14ac:dyDescent="0.3">
      <c r="A99" s="394">
        <v>2</v>
      </c>
      <c r="B99" s="395">
        <v>2</v>
      </c>
      <c r="C99" s="395">
        <v>1</v>
      </c>
      <c r="D99" s="395">
        <v>5</v>
      </c>
      <c r="E99" s="395"/>
      <c r="F99" s="396" t="s">
        <v>115</v>
      </c>
      <c r="G99" s="397">
        <f>G100</f>
        <v>0</v>
      </c>
      <c r="H99" s="397">
        <f>H100</f>
        <v>2900000</v>
      </c>
      <c r="I99" s="397">
        <f>I100</f>
        <v>0</v>
      </c>
      <c r="J99" s="397">
        <f>J100</f>
        <v>2900000</v>
      </c>
      <c r="K99" s="341">
        <f t="shared" si="5"/>
        <v>0.25277423911275726</v>
      </c>
      <c r="L99" s="351"/>
      <c r="M99" s="352"/>
    </row>
    <row r="100" spans="1:13" ht="16.5" x14ac:dyDescent="0.3">
      <c r="A100" s="407">
        <v>2</v>
      </c>
      <c r="B100" s="399">
        <v>2</v>
      </c>
      <c r="C100" s="399">
        <v>1</v>
      </c>
      <c r="D100" s="399">
        <v>5</v>
      </c>
      <c r="E100" s="399" t="s">
        <v>300</v>
      </c>
      <c r="F100" s="408" t="s">
        <v>115</v>
      </c>
      <c r="G100" s="401"/>
      <c r="H100" s="401">
        <v>2900000</v>
      </c>
      <c r="I100" s="401"/>
      <c r="J100" s="401">
        <f>SUBTOTAL(9,G100:I100)</f>
        <v>2900000</v>
      </c>
      <c r="K100" s="342">
        <f t="shared" si="5"/>
        <v>0.25277423911275726</v>
      </c>
      <c r="L100" s="351"/>
      <c r="M100" s="352"/>
    </row>
    <row r="101" spans="1:13" x14ac:dyDescent="0.3">
      <c r="A101" s="394">
        <v>2</v>
      </c>
      <c r="B101" s="395">
        <v>2</v>
      </c>
      <c r="C101" s="395">
        <v>1</v>
      </c>
      <c r="D101" s="395">
        <v>6</v>
      </c>
      <c r="E101" s="395"/>
      <c r="F101" s="396" t="s">
        <v>23</v>
      </c>
      <c r="G101" s="397">
        <f>G102+G103</f>
        <v>0</v>
      </c>
      <c r="H101" s="397">
        <f>H102+H103</f>
        <v>0</v>
      </c>
      <c r="I101" s="397">
        <f>I102+I103</f>
        <v>0</v>
      </c>
      <c r="J101" s="397">
        <f>J102+J103</f>
        <v>0</v>
      </c>
      <c r="K101" s="341">
        <f t="shared" si="5"/>
        <v>0</v>
      </c>
      <c r="L101" s="351"/>
      <c r="M101" s="352"/>
    </row>
    <row r="102" spans="1:13" ht="16.5" x14ac:dyDescent="0.3">
      <c r="A102" s="407">
        <v>2</v>
      </c>
      <c r="B102" s="399">
        <v>2</v>
      </c>
      <c r="C102" s="399">
        <v>1</v>
      </c>
      <c r="D102" s="399">
        <v>6</v>
      </c>
      <c r="E102" s="399" t="s">
        <v>300</v>
      </c>
      <c r="F102" s="408" t="s">
        <v>116</v>
      </c>
      <c r="G102" s="413"/>
      <c r="H102" s="413">
        <v>0</v>
      </c>
      <c r="I102" s="413"/>
      <c r="J102" s="401">
        <f>SUBTOTAL(9,G102:I102)</f>
        <v>0</v>
      </c>
      <c r="K102" s="342">
        <f t="shared" si="5"/>
        <v>0</v>
      </c>
      <c r="L102" s="351"/>
      <c r="M102" s="352"/>
    </row>
    <row r="103" spans="1:13" ht="16.5" x14ac:dyDescent="0.3">
      <c r="A103" s="407">
        <v>2</v>
      </c>
      <c r="B103" s="399">
        <v>2</v>
      </c>
      <c r="C103" s="399">
        <v>1</v>
      </c>
      <c r="D103" s="399">
        <v>6</v>
      </c>
      <c r="E103" s="399" t="s">
        <v>301</v>
      </c>
      <c r="F103" s="408" t="s">
        <v>117</v>
      </c>
      <c r="G103" s="413"/>
      <c r="H103" s="413">
        <v>0</v>
      </c>
      <c r="I103" s="413"/>
      <c r="J103" s="401">
        <f>SUBTOTAL(9,G103:I103)</f>
        <v>0</v>
      </c>
      <c r="K103" s="342">
        <f t="shared" si="5"/>
        <v>0</v>
      </c>
      <c r="L103" s="351"/>
      <c r="M103" s="352"/>
    </row>
    <row r="104" spans="1:13" x14ac:dyDescent="0.3">
      <c r="A104" s="394">
        <v>2</v>
      </c>
      <c r="B104" s="395">
        <v>2</v>
      </c>
      <c r="C104" s="395">
        <v>1</v>
      </c>
      <c r="D104" s="395">
        <v>7</v>
      </c>
      <c r="E104" s="395"/>
      <c r="F104" s="396" t="s">
        <v>24</v>
      </c>
      <c r="G104" s="397">
        <f>G105</f>
        <v>0</v>
      </c>
      <c r="H104" s="397">
        <f>H105</f>
        <v>60000</v>
      </c>
      <c r="I104" s="397">
        <f>I105</f>
        <v>0</v>
      </c>
      <c r="J104" s="397">
        <f>J105</f>
        <v>60000</v>
      </c>
      <c r="K104" s="341">
        <f t="shared" si="5"/>
        <v>5.229811843712219E-3</v>
      </c>
      <c r="L104" s="351"/>
      <c r="M104" s="352"/>
    </row>
    <row r="105" spans="1:13" ht="16.5" x14ac:dyDescent="0.3">
      <c r="A105" s="407">
        <v>2</v>
      </c>
      <c r="B105" s="399">
        <v>2</v>
      </c>
      <c r="C105" s="399">
        <v>1</v>
      </c>
      <c r="D105" s="399">
        <v>7</v>
      </c>
      <c r="E105" s="399" t="s">
        <v>300</v>
      </c>
      <c r="F105" s="408" t="s">
        <v>24</v>
      </c>
      <c r="G105" s="401"/>
      <c r="H105" s="401">
        <v>60000</v>
      </c>
      <c r="I105" s="401"/>
      <c r="J105" s="401">
        <f>SUBTOTAL(9,G105:I105)</f>
        <v>60000</v>
      </c>
      <c r="K105" s="342">
        <f t="shared" si="5"/>
        <v>5.229811843712219E-3</v>
      </c>
      <c r="L105" s="351"/>
      <c r="M105" s="352"/>
    </row>
    <row r="106" spans="1:13" x14ac:dyDescent="0.3">
      <c r="A106" s="394">
        <v>2</v>
      </c>
      <c r="B106" s="395">
        <v>2</v>
      </c>
      <c r="C106" s="395">
        <v>1</v>
      </c>
      <c r="D106" s="395">
        <v>8</v>
      </c>
      <c r="E106" s="395"/>
      <c r="F106" s="396" t="s">
        <v>118</v>
      </c>
      <c r="G106" s="397">
        <f>G107</f>
        <v>0</v>
      </c>
      <c r="H106" s="397">
        <f>H107</f>
        <v>2850000</v>
      </c>
      <c r="I106" s="397">
        <f>I107</f>
        <v>0</v>
      </c>
      <c r="J106" s="397">
        <f>J107</f>
        <v>2850000</v>
      </c>
      <c r="K106" s="341">
        <f t="shared" si="5"/>
        <v>0.24841606257633039</v>
      </c>
      <c r="L106" s="351"/>
      <c r="M106" s="352"/>
    </row>
    <row r="107" spans="1:13" x14ac:dyDescent="0.3">
      <c r="A107" s="398">
        <v>2</v>
      </c>
      <c r="B107" s="399">
        <v>2</v>
      </c>
      <c r="C107" s="399">
        <v>1</v>
      </c>
      <c r="D107" s="399">
        <v>8</v>
      </c>
      <c r="E107" s="399" t="s">
        <v>300</v>
      </c>
      <c r="F107" s="402" t="s">
        <v>118</v>
      </c>
      <c r="G107" s="401"/>
      <c r="H107" s="401">
        <v>2850000</v>
      </c>
      <c r="I107" s="401"/>
      <c r="J107" s="401">
        <f>SUBTOTAL(9,G107:I107)</f>
        <v>2850000</v>
      </c>
      <c r="K107" s="342">
        <f t="shared" si="5"/>
        <v>0.24841606257633039</v>
      </c>
      <c r="L107" s="351"/>
      <c r="M107" s="352"/>
    </row>
    <row r="108" spans="1:13" x14ac:dyDescent="0.3">
      <c r="A108" s="390">
        <v>2</v>
      </c>
      <c r="B108" s="391">
        <v>2</v>
      </c>
      <c r="C108" s="391">
        <v>2</v>
      </c>
      <c r="D108" s="391"/>
      <c r="E108" s="391"/>
      <c r="F108" s="392" t="s">
        <v>358</v>
      </c>
      <c r="G108" s="393">
        <f>+G109+G111</f>
        <v>0</v>
      </c>
      <c r="H108" s="393">
        <f>+H109+H111</f>
        <v>537200</v>
      </c>
      <c r="I108" s="393">
        <f>+I109+I111</f>
        <v>0</v>
      </c>
      <c r="J108" s="393">
        <f>+J109+J111</f>
        <v>537200</v>
      </c>
      <c r="K108" s="340">
        <f t="shared" si="5"/>
        <v>4.6824248707370071E-2</v>
      </c>
      <c r="L108" s="351"/>
      <c r="M108" s="352"/>
    </row>
    <row r="109" spans="1:13" x14ac:dyDescent="0.3">
      <c r="A109" s="394">
        <v>2</v>
      </c>
      <c r="B109" s="395">
        <v>2</v>
      </c>
      <c r="C109" s="395">
        <v>2</v>
      </c>
      <c r="D109" s="395">
        <v>1</v>
      </c>
      <c r="E109" s="395"/>
      <c r="F109" s="396" t="s">
        <v>119</v>
      </c>
      <c r="G109" s="397">
        <f>G110</f>
        <v>0</v>
      </c>
      <c r="H109" s="397">
        <f>H110</f>
        <v>511200</v>
      </c>
      <c r="I109" s="397">
        <f>I110</f>
        <v>0</v>
      </c>
      <c r="J109" s="397">
        <f>J110</f>
        <v>511200</v>
      </c>
      <c r="K109" s="341">
        <f t="shared" si="5"/>
        <v>4.4557996908428106E-2</v>
      </c>
      <c r="L109" s="351"/>
      <c r="M109" s="352"/>
    </row>
    <row r="110" spans="1:13" x14ac:dyDescent="0.3">
      <c r="A110" s="398">
        <v>2</v>
      </c>
      <c r="B110" s="399">
        <v>2</v>
      </c>
      <c r="C110" s="399">
        <v>2</v>
      </c>
      <c r="D110" s="399">
        <v>1</v>
      </c>
      <c r="E110" s="399" t="s">
        <v>300</v>
      </c>
      <c r="F110" s="402" t="s">
        <v>119</v>
      </c>
      <c r="G110" s="401"/>
      <c r="H110" s="401">
        <v>511200</v>
      </c>
      <c r="I110" s="401"/>
      <c r="J110" s="401">
        <f>SUBTOTAL(9,G110:I110)</f>
        <v>511200</v>
      </c>
      <c r="K110" s="342">
        <f t="shared" si="5"/>
        <v>4.4557996908428106E-2</v>
      </c>
      <c r="L110" s="351"/>
      <c r="M110" s="352"/>
    </row>
    <row r="111" spans="1:13" x14ac:dyDescent="0.3">
      <c r="A111" s="394">
        <v>2</v>
      </c>
      <c r="B111" s="395">
        <v>2</v>
      </c>
      <c r="C111" s="395">
        <v>2</v>
      </c>
      <c r="D111" s="395">
        <v>2</v>
      </c>
      <c r="E111" s="395"/>
      <c r="F111" s="396" t="s">
        <v>120</v>
      </c>
      <c r="G111" s="397">
        <f>G112</f>
        <v>0</v>
      </c>
      <c r="H111" s="397">
        <f>H112</f>
        <v>26000</v>
      </c>
      <c r="I111" s="397">
        <f>I112</f>
        <v>0</v>
      </c>
      <c r="J111" s="397">
        <f>J112</f>
        <v>26000</v>
      </c>
      <c r="K111" s="341">
        <f t="shared" si="5"/>
        <v>2.2662517989419616E-3</v>
      </c>
      <c r="L111" s="351"/>
      <c r="M111" s="352"/>
    </row>
    <row r="112" spans="1:13" x14ac:dyDescent="0.3">
      <c r="A112" s="398">
        <v>2</v>
      </c>
      <c r="B112" s="399">
        <v>2</v>
      </c>
      <c r="C112" s="399">
        <v>2</v>
      </c>
      <c r="D112" s="399">
        <v>2</v>
      </c>
      <c r="E112" s="399" t="s">
        <v>300</v>
      </c>
      <c r="F112" s="402" t="s">
        <v>120</v>
      </c>
      <c r="G112" s="401"/>
      <c r="H112" s="401">
        <v>26000</v>
      </c>
      <c r="I112" s="401"/>
      <c r="J112" s="401">
        <f>SUBTOTAL(9,G112:I112)</f>
        <v>26000</v>
      </c>
      <c r="K112" s="342">
        <f t="shared" si="5"/>
        <v>2.2662517989419616E-3</v>
      </c>
      <c r="L112" s="351"/>
      <c r="M112" s="352"/>
    </row>
    <row r="113" spans="1:13" x14ac:dyDescent="0.3">
      <c r="A113" s="390">
        <v>2</v>
      </c>
      <c r="B113" s="391">
        <v>2</v>
      </c>
      <c r="C113" s="391">
        <v>3</v>
      </c>
      <c r="D113" s="391"/>
      <c r="E113" s="391"/>
      <c r="F113" s="392" t="s">
        <v>25</v>
      </c>
      <c r="G113" s="393">
        <f>+G114+G116</f>
        <v>0</v>
      </c>
      <c r="H113" s="393">
        <f>+H114+H116</f>
        <v>0</v>
      </c>
      <c r="I113" s="393">
        <f>+I114+I116</f>
        <v>0</v>
      </c>
      <c r="J113" s="393">
        <f>+J114+J116</f>
        <v>0</v>
      </c>
      <c r="K113" s="340">
        <f t="shared" si="5"/>
        <v>0</v>
      </c>
      <c r="L113" s="351"/>
      <c r="M113" s="352"/>
    </row>
    <row r="114" spans="1:13" x14ac:dyDescent="0.3">
      <c r="A114" s="394">
        <v>2</v>
      </c>
      <c r="B114" s="395">
        <v>2</v>
      </c>
      <c r="C114" s="395">
        <v>3</v>
      </c>
      <c r="D114" s="395">
        <v>1</v>
      </c>
      <c r="E114" s="395"/>
      <c r="F114" s="396" t="s">
        <v>121</v>
      </c>
      <c r="G114" s="397">
        <f>G115</f>
        <v>0</v>
      </c>
      <c r="H114" s="397">
        <f>H115</f>
        <v>0</v>
      </c>
      <c r="I114" s="397">
        <f>I115</f>
        <v>0</v>
      </c>
      <c r="J114" s="397">
        <f>J115</f>
        <v>0</v>
      </c>
      <c r="K114" s="341">
        <f t="shared" si="5"/>
        <v>0</v>
      </c>
      <c r="L114" s="351"/>
      <c r="M114" s="352"/>
    </row>
    <row r="115" spans="1:13" x14ac:dyDescent="0.3">
      <c r="A115" s="398">
        <v>2</v>
      </c>
      <c r="B115" s="399">
        <v>2</v>
      </c>
      <c r="C115" s="399">
        <v>3</v>
      </c>
      <c r="D115" s="399">
        <v>1</v>
      </c>
      <c r="E115" s="399" t="s">
        <v>300</v>
      </c>
      <c r="F115" s="402" t="s">
        <v>121</v>
      </c>
      <c r="G115" s="401"/>
      <c r="H115" s="401">
        <v>0</v>
      </c>
      <c r="I115" s="401"/>
      <c r="J115" s="401">
        <f>SUBTOTAL(9,G115:I115)</f>
        <v>0</v>
      </c>
      <c r="K115" s="342">
        <f t="shared" si="5"/>
        <v>0</v>
      </c>
      <c r="L115" s="351"/>
      <c r="M115" s="352"/>
    </row>
    <row r="116" spans="1:13" x14ac:dyDescent="0.3">
      <c r="A116" s="394">
        <v>2</v>
      </c>
      <c r="B116" s="395">
        <v>2</v>
      </c>
      <c r="C116" s="395">
        <v>3</v>
      </c>
      <c r="D116" s="395">
        <v>2</v>
      </c>
      <c r="E116" s="395"/>
      <c r="F116" s="396" t="s">
        <v>122</v>
      </c>
      <c r="G116" s="397">
        <f>G117</f>
        <v>0</v>
      </c>
      <c r="H116" s="397">
        <f>H117</f>
        <v>0</v>
      </c>
      <c r="I116" s="397">
        <f>I117</f>
        <v>0</v>
      </c>
      <c r="J116" s="397">
        <f>J117</f>
        <v>0</v>
      </c>
      <c r="K116" s="341">
        <f t="shared" si="5"/>
        <v>0</v>
      </c>
      <c r="L116" s="351"/>
      <c r="M116" s="352"/>
    </row>
    <row r="117" spans="1:13" ht="16.5" x14ac:dyDescent="0.3">
      <c r="A117" s="407">
        <v>2</v>
      </c>
      <c r="B117" s="399">
        <v>2</v>
      </c>
      <c r="C117" s="399">
        <v>3</v>
      </c>
      <c r="D117" s="399">
        <v>2</v>
      </c>
      <c r="E117" s="399" t="s">
        <v>300</v>
      </c>
      <c r="F117" s="408" t="s">
        <v>122</v>
      </c>
      <c r="G117" s="401"/>
      <c r="H117" s="401">
        <v>0</v>
      </c>
      <c r="I117" s="401"/>
      <c r="J117" s="401">
        <f>SUBTOTAL(9,G117:I117)</f>
        <v>0</v>
      </c>
      <c r="K117" s="342">
        <f t="shared" si="5"/>
        <v>0</v>
      </c>
      <c r="L117" s="351"/>
      <c r="M117" s="352"/>
    </row>
    <row r="118" spans="1:13" x14ac:dyDescent="0.3">
      <c r="A118" s="390">
        <v>2</v>
      </c>
      <c r="B118" s="391">
        <v>2</v>
      </c>
      <c r="C118" s="391">
        <v>4</v>
      </c>
      <c r="D118" s="391"/>
      <c r="E118" s="391"/>
      <c r="F118" s="392" t="s">
        <v>123</v>
      </c>
      <c r="G118" s="393">
        <f>+G119+G121+G123+G125</f>
        <v>0</v>
      </c>
      <c r="H118" s="393">
        <f>+H119+H121+H123+H125</f>
        <v>600000</v>
      </c>
      <c r="I118" s="393">
        <f>+I119+I121+I123+I125</f>
        <v>0</v>
      </c>
      <c r="J118" s="393">
        <f>+J119+J121+J123+J125</f>
        <v>600000</v>
      </c>
      <c r="K118" s="340">
        <f t="shared" si="5"/>
        <v>5.229811843712219E-2</v>
      </c>
      <c r="L118" s="351"/>
      <c r="M118" s="352"/>
    </row>
    <row r="119" spans="1:13" x14ac:dyDescent="0.3">
      <c r="A119" s="394">
        <v>2</v>
      </c>
      <c r="B119" s="395">
        <v>2</v>
      </c>
      <c r="C119" s="395">
        <v>4</v>
      </c>
      <c r="D119" s="395">
        <v>1</v>
      </c>
      <c r="E119" s="395"/>
      <c r="F119" s="406" t="s">
        <v>26</v>
      </c>
      <c r="G119" s="397">
        <f>G120</f>
        <v>0</v>
      </c>
      <c r="H119" s="397">
        <f>H120</f>
        <v>0</v>
      </c>
      <c r="I119" s="397">
        <f>I120</f>
        <v>0</v>
      </c>
      <c r="J119" s="397">
        <f>J120</f>
        <v>0</v>
      </c>
      <c r="K119" s="341">
        <f t="shared" si="5"/>
        <v>0</v>
      </c>
      <c r="L119" s="351"/>
      <c r="M119" s="352"/>
    </row>
    <row r="120" spans="1:13" x14ac:dyDescent="0.3">
      <c r="A120" s="398">
        <v>2</v>
      </c>
      <c r="B120" s="399">
        <v>2</v>
      </c>
      <c r="C120" s="399">
        <v>4</v>
      </c>
      <c r="D120" s="399">
        <v>1</v>
      </c>
      <c r="E120" s="399" t="s">
        <v>300</v>
      </c>
      <c r="F120" s="402" t="s">
        <v>26</v>
      </c>
      <c r="G120" s="401"/>
      <c r="H120" s="401">
        <v>0</v>
      </c>
      <c r="I120" s="401"/>
      <c r="J120" s="401">
        <f>SUBTOTAL(9,G120:I120)</f>
        <v>0</v>
      </c>
      <c r="K120" s="342">
        <f t="shared" si="5"/>
        <v>0</v>
      </c>
      <c r="L120" s="351"/>
      <c r="M120" s="352"/>
    </row>
    <row r="121" spans="1:13" x14ac:dyDescent="0.3">
      <c r="A121" s="394">
        <v>2</v>
      </c>
      <c r="B121" s="395">
        <v>2</v>
      </c>
      <c r="C121" s="395">
        <v>4</v>
      </c>
      <c r="D121" s="395">
        <v>2</v>
      </c>
      <c r="E121" s="395"/>
      <c r="F121" s="406" t="s">
        <v>27</v>
      </c>
      <c r="G121" s="397">
        <f>G122</f>
        <v>0</v>
      </c>
      <c r="H121" s="397">
        <f>H122</f>
        <v>600000</v>
      </c>
      <c r="I121" s="397">
        <f>I122</f>
        <v>0</v>
      </c>
      <c r="J121" s="397">
        <f>J122</f>
        <v>600000</v>
      </c>
      <c r="K121" s="341">
        <f t="shared" si="5"/>
        <v>5.229811843712219E-2</v>
      </c>
      <c r="L121" s="351"/>
      <c r="M121" s="352"/>
    </row>
    <row r="122" spans="1:13" ht="16.5" x14ac:dyDescent="0.3">
      <c r="A122" s="407">
        <v>2</v>
      </c>
      <c r="B122" s="399">
        <v>2</v>
      </c>
      <c r="C122" s="399">
        <v>4</v>
      </c>
      <c r="D122" s="399">
        <v>2</v>
      </c>
      <c r="E122" s="399" t="s">
        <v>300</v>
      </c>
      <c r="F122" s="408" t="s">
        <v>27</v>
      </c>
      <c r="G122" s="401"/>
      <c r="H122" s="401">
        <v>600000</v>
      </c>
      <c r="I122" s="401"/>
      <c r="J122" s="401">
        <f>SUBTOTAL(9,G122:I122)</f>
        <v>600000</v>
      </c>
      <c r="K122" s="342">
        <f t="shared" si="5"/>
        <v>5.229811843712219E-2</v>
      </c>
      <c r="L122" s="351"/>
      <c r="M122" s="352"/>
    </row>
    <row r="123" spans="1:13" x14ac:dyDescent="0.3">
      <c r="A123" s="394">
        <v>2</v>
      </c>
      <c r="B123" s="395">
        <v>2</v>
      </c>
      <c r="C123" s="395">
        <v>4</v>
      </c>
      <c r="D123" s="395">
        <v>3</v>
      </c>
      <c r="E123" s="395"/>
      <c r="F123" s="406" t="s">
        <v>42</v>
      </c>
      <c r="G123" s="397">
        <f>G124</f>
        <v>0</v>
      </c>
      <c r="H123" s="397">
        <f>H124</f>
        <v>0</v>
      </c>
      <c r="I123" s="397">
        <f>I124</f>
        <v>0</v>
      </c>
      <c r="J123" s="397">
        <f>J124</f>
        <v>0</v>
      </c>
      <c r="K123" s="341">
        <f t="shared" si="5"/>
        <v>0</v>
      </c>
      <c r="L123" s="351"/>
      <c r="M123" s="352"/>
    </row>
    <row r="124" spans="1:13" ht="16.5" x14ac:dyDescent="0.3">
      <c r="A124" s="407">
        <v>2</v>
      </c>
      <c r="B124" s="399">
        <v>2</v>
      </c>
      <c r="C124" s="399">
        <v>4</v>
      </c>
      <c r="D124" s="399">
        <v>3</v>
      </c>
      <c r="E124" s="399" t="s">
        <v>300</v>
      </c>
      <c r="F124" s="408" t="s">
        <v>42</v>
      </c>
      <c r="G124" s="401"/>
      <c r="H124" s="401">
        <v>0</v>
      </c>
      <c r="I124" s="401"/>
      <c r="J124" s="401">
        <f>SUBTOTAL(9,G124:I124)</f>
        <v>0</v>
      </c>
      <c r="K124" s="342">
        <f t="shared" si="5"/>
        <v>0</v>
      </c>
      <c r="L124" s="351"/>
      <c r="M124" s="352"/>
    </row>
    <row r="125" spans="1:13" x14ac:dyDescent="0.3">
      <c r="A125" s="394">
        <v>2</v>
      </c>
      <c r="B125" s="395">
        <v>2</v>
      </c>
      <c r="C125" s="395">
        <v>4</v>
      </c>
      <c r="D125" s="395">
        <v>4</v>
      </c>
      <c r="E125" s="395"/>
      <c r="F125" s="406" t="s">
        <v>124</v>
      </c>
      <c r="G125" s="397">
        <f>G126</f>
        <v>0</v>
      </c>
      <c r="H125" s="397">
        <f>H126</f>
        <v>0</v>
      </c>
      <c r="I125" s="397">
        <f>I126</f>
        <v>0</v>
      </c>
      <c r="J125" s="397">
        <f>J126</f>
        <v>0</v>
      </c>
      <c r="K125" s="341">
        <f t="shared" si="5"/>
        <v>0</v>
      </c>
      <c r="L125" s="351"/>
      <c r="M125" s="352"/>
    </row>
    <row r="126" spans="1:13" ht="16.5" x14ac:dyDescent="0.3">
      <c r="A126" s="407">
        <v>2</v>
      </c>
      <c r="B126" s="399">
        <v>2</v>
      </c>
      <c r="C126" s="399">
        <v>4</v>
      </c>
      <c r="D126" s="399">
        <v>4</v>
      </c>
      <c r="E126" s="399" t="s">
        <v>300</v>
      </c>
      <c r="F126" s="408" t="s">
        <v>124</v>
      </c>
      <c r="G126" s="401"/>
      <c r="H126" s="401">
        <v>0</v>
      </c>
      <c r="I126" s="401"/>
      <c r="J126" s="401">
        <f>SUBTOTAL(9,G126:I126)</f>
        <v>0</v>
      </c>
      <c r="K126" s="342">
        <f t="shared" si="5"/>
        <v>0</v>
      </c>
      <c r="L126" s="351"/>
      <c r="M126" s="352"/>
    </row>
    <row r="127" spans="1:13" x14ac:dyDescent="0.3">
      <c r="A127" s="390">
        <v>2</v>
      </c>
      <c r="B127" s="391">
        <v>2</v>
      </c>
      <c r="C127" s="391">
        <v>5</v>
      </c>
      <c r="D127" s="391"/>
      <c r="E127" s="391"/>
      <c r="F127" s="392" t="s">
        <v>125</v>
      </c>
      <c r="G127" s="393">
        <f>+G128+G130+G132+G138+G140+G142+G144+G146</f>
        <v>0</v>
      </c>
      <c r="H127" s="393">
        <f>+H128+H130+H132+H138+H140+H142+H144+H146</f>
        <v>3360000</v>
      </c>
      <c r="I127" s="393">
        <f>+I128+I130+I132+I138+I140+I142+I144+I146</f>
        <v>0</v>
      </c>
      <c r="J127" s="393">
        <f>+J128+J130+J132+J138+J140+J142+J144+J146</f>
        <v>3360000</v>
      </c>
      <c r="K127" s="340">
        <f t="shared" si="5"/>
        <v>0.29286946324788427</v>
      </c>
      <c r="L127" s="351"/>
      <c r="M127" s="352"/>
    </row>
    <row r="128" spans="1:13" x14ac:dyDescent="0.3">
      <c r="A128" s="394">
        <v>2</v>
      </c>
      <c r="B128" s="395">
        <v>2</v>
      </c>
      <c r="C128" s="395">
        <v>5</v>
      </c>
      <c r="D128" s="395">
        <v>1</v>
      </c>
      <c r="E128" s="395"/>
      <c r="F128" s="406" t="s">
        <v>126</v>
      </c>
      <c r="G128" s="397">
        <f>G129</f>
        <v>0</v>
      </c>
      <c r="H128" s="397">
        <f>H129</f>
        <v>0</v>
      </c>
      <c r="I128" s="397">
        <f>I129</f>
        <v>0</v>
      </c>
      <c r="J128" s="397">
        <f>J129</f>
        <v>0</v>
      </c>
      <c r="K128" s="341">
        <f t="shared" si="5"/>
        <v>0</v>
      </c>
      <c r="L128" s="351"/>
      <c r="M128" s="352"/>
    </row>
    <row r="129" spans="1:13" ht="16.5" x14ac:dyDescent="0.3">
      <c r="A129" s="407">
        <v>2</v>
      </c>
      <c r="B129" s="399">
        <v>2</v>
      </c>
      <c r="C129" s="399">
        <v>5</v>
      </c>
      <c r="D129" s="399">
        <v>1</v>
      </c>
      <c r="E129" s="399" t="s">
        <v>300</v>
      </c>
      <c r="F129" s="408" t="s">
        <v>126</v>
      </c>
      <c r="G129" s="401"/>
      <c r="H129" s="401">
        <v>0</v>
      </c>
      <c r="I129" s="401"/>
      <c r="J129" s="401">
        <f>SUBTOTAL(9,G129:I129)</f>
        <v>0</v>
      </c>
      <c r="K129" s="342">
        <f t="shared" si="5"/>
        <v>0</v>
      </c>
      <c r="L129" s="351"/>
      <c r="M129" s="352"/>
    </row>
    <row r="130" spans="1:13" ht="16.5" x14ac:dyDescent="0.3">
      <c r="A130" s="414">
        <v>2</v>
      </c>
      <c r="B130" s="395">
        <v>2</v>
      </c>
      <c r="C130" s="395">
        <v>5</v>
      </c>
      <c r="D130" s="395">
        <v>2</v>
      </c>
      <c r="E130" s="395"/>
      <c r="F130" s="415" t="s">
        <v>127</v>
      </c>
      <c r="G130" s="397">
        <f>G131</f>
        <v>0</v>
      </c>
      <c r="H130" s="397">
        <f>H131</f>
        <v>0</v>
      </c>
      <c r="I130" s="397">
        <f>I131</f>
        <v>0</v>
      </c>
      <c r="J130" s="397">
        <f>J131</f>
        <v>0</v>
      </c>
      <c r="K130" s="341">
        <f t="shared" si="5"/>
        <v>0</v>
      </c>
      <c r="L130" s="351"/>
      <c r="M130" s="352"/>
    </row>
    <row r="131" spans="1:13" ht="16.5" x14ac:dyDescent="0.3">
      <c r="A131" s="407">
        <v>2</v>
      </c>
      <c r="B131" s="399">
        <v>2</v>
      </c>
      <c r="C131" s="399">
        <v>5</v>
      </c>
      <c r="D131" s="399">
        <v>2</v>
      </c>
      <c r="E131" s="399" t="s">
        <v>300</v>
      </c>
      <c r="F131" s="408" t="s">
        <v>127</v>
      </c>
      <c r="G131" s="401"/>
      <c r="H131" s="401">
        <v>0</v>
      </c>
      <c r="I131" s="401"/>
      <c r="J131" s="401">
        <f>SUBTOTAL(9,G131:I131)</f>
        <v>0</v>
      </c>
      <c r="K131" s="342">
        <f t="shared" si="5"/>
        <v>0</v>
      </c>
      <c r="L131" s="351"/>
      <c r="M131" s="352"/>
    </row>
    <row r="132" spans="1:13" x14ac:dyDescent="0.3">
      <c r="A132" s="394">
        <v>2</v>
      </c>
      <c r="B132" s="395">
        <v>2</v>
      </c>
      <c r="C132" s="395">
        <v>5</v>
      </c>
      <c r="D132" s="395">
        <v>3</v>
      </c>
      <c r="E132" s="395"/>
      <c r="F132" s="406" t="s">
        <v>128</v>
      </c>
      <c r="G132" s="397">
        <f>SUM(G133:G137)</f>
        <v>0</v>
      </c>
      <c r="H132" s="397">
        <f>SUM(H133:H137)</f>
        <v>3360000</v>
      </c>
      <c r="I132" s="397">
        <f>SUM(I133:I137)</f>
        <v>0</v>
      </c>
      <c r="J132" s="397">
        <f>SUM(J133:J137)</f>
        <v>3360000</v>
      </c>
      <c r="K132" s="341">
        <f t="shared" si="5"/>
        <v>0.29286946324788427</v>
      </c>
      <c r="L132" s="351"/>
      <c r="M132" s="352"/>
    </row>
    <row r="133" spans="1:13" ht="16.5" x14ac:dyDescent="0.3">
      <c r="A133" s="407">
        <v>2</v>
      </c>
      <c r="B133" s="399">
        <v>2</v>
      </c>
      <c r="C133" s="399">
        <v>5</v>
      </c>
      <c r="D133" s="399">
        <v>3</v>
      </c>
      <c r="E133" s="399" t="s">
        <v>300</v>
      </c>
      <c r="F133" s="408" t="s">
        <v>129</v>
      </c>
      <c r="G133" s="401"/>
      <c r="H133" s="401">
        <v>0</v>
      </c>
      <c r="I133" s="401"/>
      <c r="J133" s="401">
        <f>SUBTOTAL(9,G133:I133)</f>
        <v>0</v>
      </c>
      <c r="K133" s="342">
        <f t="shared" si="5"/>
        <v>0</v>
      </c>
      <c r="L133" s="351"/>
      <c r="M133" s="352"/>
    </row>
    <row r="134" spans="1:13" ht="16.5" x14ac:dyDescent="0.3">
      <c r="A134" s="407">
        <v>2</v>
      </c>
      <c r="B134" s="399">
        <v>2</v>
      </c>
      <c r="C134" s="399">
        <v>5</v>
      </c>
      <c r="D134" s="399">
        <v>3</v>
      </c>
      <c r="E134" s="399" t="s">
        <v>301</v>
      </c>
      <c r="F134" s="408" t="s">
        <v>130</v>
      </c>
      <c r="G134" s="401"/>
      <c r="H134" s="401">
        <v>3360000</v>
      </c>
      <c r="I134" s="401"/>
      <c r="J134" s="401">
        <f>SUBTOTAL(9,G134:I134)</f>
        <v>3360000</v>
      </c>
      <c r="K134" s="342">
        <f t="shared" si="5"/>
        <v>0.29286946324788427</v>
      </c>
      <c r="L134" s="351"/>
      <c r="M134" s="352"/>
    </row>
    <row r="135" spans="1:13" ht="16.5" x14ac:dyDescent="0.3">
      <c r="A135" s="407">
        <v>2</v>
      </c>
      <c r="B135" s="399">
        <v>2</v>
      </c>
      <c r="C135" s="399">
        <v>5</v>
      </c>
      <c r="D135" s="399">
        <v>3</v>
      </c>
      <c r="E135" s="399" t="s">
        <v>302</v>
      </c>
      <c r="F135" s="408" t="s">
        <v>131</v>
      </c>
      <c r="G135" s="401"/>
      <c r="H135" s="401">
        <v>0</v>
      </c>
      <c r="I135" s="401"/>
      <c r="J135" s="401">
        <f>SUBTOTAL(9,G135:I135)</f>
        <v>0</v>
      </c>
      <c r="K135" s="342">
        <f t="shared" si="5"/>
        <v>0</v>
      </c>
      <c r="L135" s="351"/>
      <c r="M135" s="352"/>
    </row>
    <row r="136" spans="1:13" ht="16.5" x14ac:dyDescent="0.3">
      <c r="A136" s="407">
        <v>2</v>
      </c>
      <c r="B136" s="399">
        <v>2</v>
      </c>
      <c r="C136" s="399">
        <v>5</v>
      </c>
      <c r="D136" s="399">
        <v>3</v>
      </c>
      <c r="E136" s="399" t="s">
        <v>303</v>
      </c>
      <c r="F136" s="408" t="s">
        <v>132</v>
      </c>
      <c r="G136" s="401"/>
      <c r="H136" s="401">
        <v>0</v>
      </c>
      <c r="I136" s="401"/>
      <c r="J136" s="401">
        <f>SUBTOTAL(9,G136:I136)</f>
        <v>0</v>
      </c>
      <c r="K136" s="342">
        <f t="shared" si="5"/>
        <v>0</v>
      </c>
      <c r="L136" s="351"/>
      <c r="M136" s="352"/>
    </row>
    <row r="137" spans="1:13" ht="16.5" x14ac:dyDescent="0.3">
      <c r="A137" s="407">
        <v>2</v>
      </c>
      <c r="B137" s="399">
        <v>2</v>
      </c>
      <c r="C137" s="399">
        <v>5</v>
      </c>
      <c r="D137" s="399">
        <v>3</v>
      </c>
      <c r="E137" s="399" t="s">
        <v>307</v>
      </c>
      <c r="F137" s="408" t="s">
        <v>133</v>
      </c>
      <c r="G137" s="401"/>
      <c r="H137" s="401">
        <v>0</v>
      </c>
      <c r="I137" s="401"/>
      <c r="J137" s="401">
        <f>SUBTOTAL(9,G137:I137)</f>
        <v>0</v>
      </c>
      <c r="K137" s="342">
        <f t="shared" si="5"/>
        <v>0</v>
      </c>
      <c r="L137" s="351"/>
      <c r="M137" s="352"/>
    </row>
    <row r="138" spans="1:13" ht="31.5" x14ac:dyDescent="0.3">
      <c r="A138" s="394">
        <v>2</v>
      </c>
      <c r="B138" s="395">
        <v>2</v>
      </c>
      <c r="C138" s="395">
        <v>5</v>
      </c>
      <c r="D138" s="395">
        <v>4</v>
      </c>
      <c r="E138" s="395"/>
      <c r="F138" s="406" t="s">
        <v>134</v>
      </c>
      <c r="G138" s="397">
        <f>G139</f>
        <v>0</v>
      </c>
      <c r="H138" s="397">
        <f>H139</f>
        <v>0</v>
      </c>
      <c r="I138" s="397">
        <f>I139</f>
        <v>0</v>
      </c>
      <c r="J138" s="397">
        <f>J139</f>
        <v>0</v>
      </c>
      <c r="K138" s="341">
        <f t="shared" si="5"/>
        <v>0</v>
      </c>
      <c r="L138" s="351"/>
      <c r="M138" s="352"/>
    </row>
    <row r="139" spans="1:13" ht="32.25" x14ac:dyDescent="0.3">
      <c r="A139" s="407">
        <v>2</v>
      </c>
      <c r="B139" s="399">
        <v>2</v>
      </c>
      <c r="C139" s="399">
        <v>5</v>
      </c>
      <c r="D139" s="399">
        <v>4</v>
      </c>
      <c r="E139" s="399" t="s">
        <v>300</v>
      </c>
      <c r="F139" s="408" t="s">
        <v>134</v>
      </c>
      <c r="G139" s="401"/>
      <c r="H139" s="401">
        <v>0</v>
      </c>
      <c r="I139" s="401"/>
      <c r="J139" s="401">
        <f>SUBTOTAL(9,G139:I139)</f>
        <v>0</v>
      </c>
      <c r="K139" s="342">
        <f t="shared" si="5"/>
        <v>0</v>
      </c>
      <c r="L139" s="351"/>
      <c r="M139" s="352"/>
    </row>
    <row r="140" spans="1:13" ht="16.5" x14ac:dyDescent="0.3">
      <c r="A140" s="414">
        <v>2</v>
      </c>
      <c r="B140" s="395">
        <v>2</v>
      </c>
      <c r="C140" s="395">
        <v>5</v>
      </c>
      <c r="D140" s="395">
        <v>5</v>
      </c>
      <c r="E140" s="395"/>
      <c r="F140" s="415" t="s">
        <v>359</v>
      </c>
      <c r="G140" s="416">
        <f>+G141</f>
        <v>0</v>
      </c>
      <c r="H140" s="416">
        <f>+H141</f>
        <v>0</v>
      </c>
      <c r="I140" s="416">
        <f>+I141</f>
        <v>0</v>
      </c>
      <c r="J140" s="416">
        <f>+J141</f>
        <v>0</v>
      </c>
      <c r="K140" s="344">
        <f t="shared" si="5"/>
        <v>0</v>
      </c>
      <c r="L140" s="351"/>
      <c r="M140" s="352"/>
    </row>
    <row r="141" spans="1:13" ht="16.5" x14ac:dyDescent="0.3">
      <c r="A141" s="407">
        <v>2</v>
      </c>
      <c r="B141" s="399">
        <v>2</v>
      </c>
      <c r="C141" s="399">
        <v>5</v>
      </c>
      <c r="D141" s="399">
        <v>5</v>
      </c>
      <c r="E141" s="399" t="s">
        <v>300</v>
      </c>
      <c r="F141" s="408" t="s">
        <v>359</v>
      </c>
      <c r="G141" s="401"/>
      <c r="H141" s="401">
        <v>0</v>
      </c>
      <c r="I141" s="401"/>
      <c r="J141" s="401">
        <f>SUBTOTAL(9,G141:I141)</f>
        <v>0</v>
      </c>
      <c r="K141" s="342">
        <f t="shared" si="5"/>
        <v>0</v>
      </c>
      <c r="L141" s="351"/>
      <c r="M141" s="352"/>
    </row>
    <row r="142" spans="1:13" ht="16.5" x14ac:dyDescent="0.3">
      <c r="A142" s="414">
        <v>2</v>
      </c>
      <c r="B142" s="395">
        <v>2</v>
      </c>
      <c r="C142" s="395">
        <v>5</v>
      </c>
      <c r="D142" s="395">
        <v>6</v>
      </c>
      <c r="E142" s="395"/>
      <c r="F142" s="415" t="s">
        <v>360</v>
      </c>
      <c r="G142" s="397">
        <f>G143</f>
        <v>0</v>
      </c>
      <c r="H142" s="397">
        <f>H143</f>
        <v>0</v>
      </c>
      <c r="I142" s="397">
        <f>I143</f>
        <v>0</v>
      </c>
      <c r="J142" s="397">
        <f>J143</f>
        <v>0</v>
      </c>
      <c r="K142" s="341">
        <f t="shared" si="5"/>
        <v>0</v>
      </c>
      <c r="L142" s="351"/>
      <c r="M142" s="352"/>
    </row>
    <row r="143" spans="1:13" ht="16.5" x14ac:dyDescent="0.3">
      <c r="A143" s="407">
        <v>2</v>
      </c>
      <c r="B143" s="399">
        <v>2</v>
      </c>
      <c r="C143" s="399">
        <v>5</v>
      </c>
      <c r="D143" s="399">
        <v>6</v>
      </c>
      <c r="E143" s="399" t="s">
        <v>300</v>
      </c>
      <c r="F143" s="408" t="s">
        <v>360</v>
      </c>
      <c r="G143" s="401"/>
      <c r="H143" s="401">
        <v>0</v>
      </c>
      <c r="I143" s="401"/>
      <c r="J143" s="401">
        <f>SUBTOTAL(9,G143:I143)</f>
        <v>0</v>
      </c>
      <c r="K143" s="342">
        <f t="shared" si="5"/>
        <v>0</v>
      </c>
      <c r="L143" s="351"/>
      <c r="M143" s="352"/>
    </row>
    <row r="144" spans="1:13" ht="32.25" x14ac:dyDescent="0.3">
      <c r="A144" s="414">
        <v>2</v>
      </c>
      <c r="B144" s="395">
        <v>2</v>
      </c>
      <c r="C144" s="395">
        <v>5</v>
      </c>
      <c r="D144" s="395">
        <v>7</v>
      </c>
      <c r="E144" s="395"/>
      <c r="F144" s="415" t="s">
        <v>361</v>
      </c>
      <c r="G144" s="416">
        <f>+G145</f>
        <v>0</v>
      </c>
      <c r="H144" s="416">
        <f>+H145</f>
        <v>0</v>
      </c>
      <c r="I144" s="416">
        <f>+I145</f>
        <v>0</v>
      </c>
      <c r="J144" s="416">
        <f>+J145</f>
        <v>0</v>
      </c>
      <c r="K144" s="344">
        <f t="shared" si="5"/>
        <v>0</v>
      </c>
      <c r="L144" s="351"/>
      <c r="M144" s="352"/>
    </row>
    <row r="145" spans="1:13" ht="32.25" x14ac:dyDescent="0.3">
      <c r="A145" s="407">
        <v>2</v>
      </c>
      <c r="B145" s="399">
        <v>2</v>
      </c>
      <c r="C145" s="399">
        <v>5</v>
      </c>
      <c r="D145" s="399">
        <v>7</v>
      </c>
      <c r="E145" s="399" t="s">
        <v>300</v>
      </c>
      <c r="F145" s="408" t="s">
        <v>361</v>
      </c>
      <c r="G145" s="401"/>
      <c r="H145" s="401">
        <v>0</v>
      </c>
      <c r="I145" s="401"/>
      <c r="J145" s="401">
        <f>SUBTOTAL(9,G145:I145)</f>
        <v>0</v>
      </c>
      <c r="K145" s="342">
        <f t="shared" si="5"/>
        <v>0</v>
      </c>
      <c r="L145" s="351"/>
      <c r="M145" s="352"/>
    </row>
    <row r="146" spans="1:13" ht="16.5" x14ac:dyDescent="0.3">
      <c r="A146" s="414">
        <v>2</v>
      </c>
      <c r="B146" s="395">
        <v>2</v>
      </c>
      <c r="C146" s="395">
        <v>5</v>
      </c>
      <c r="D146" s="395">
        <v>8</v>
      </c>
      <c r="E146" s="395"/>
      <c r="F146" s="415" t="s">
        <v>135</v>
      </c>
      <c r="G146" s="397">
        <f>G147</f>
        <v>0</v>
      </c>
      <c r="H146" s="397">
        <f>H147</f>
        <v>0</v>
      </c>
      <c r="I146" s="397">
        <f>I147</f>
        <v>0</v>
      </c>
      <c r="J146" s="397">
        <f>J147</f>
        <v>0</v>
      </c>
      <c r="K146" s="341">
        <f t="shared" ref="K146:K209" si="6">IFERROR(J146/$J$18*100,"0.00")</f>
        <v>0</v>
      </c>
      <c r="L146" s="351"/>
      <c r="M146" s="352"/>
    </row>
    <row r="147" spans="1:13" ht="16.5" x14ac:dyDescent="0.3">
      <c r="A147" s="407">
        <v>2</v>
      </c>
      <c r="B147" s="399">
        <v>2</v>
      </c>
      <c r="C147" s="399">
        <v>5</v>
      </c>
      <c r="D147" s="399">
        <v>8</v>
      </c>
      <c r="E147" s="399" t="s">
        <v>300</v>
      </c>
      <c r="F147" s="408" t="s">
        <v>135</v>
      </c>
      <c r="G147" s="401"/>
      <c r="H147" s="401">
        <v>0</v>
      </c>
      <c r="I147" s="401"/>
      <c r="J147" s="401">
        <f>SUBTOTAL(9,G147:I147)</f>
        <v>0</v>
      </c>
      <c r="K147" s="342">
        <f t="shared" si="6"/>
        <v>0</v>
      </c>
      <c r="L147" s="351"/>
      <c r="M147" s="352"/>
    </row>
    <row r="148" spans="1:13" x14ac:dyDescent="0.3">
      <c r="A148" s="390">
        <v>2</v>
      </c>
      <c r="B148" s="391">
        <v>2</v>
      </c>
      <c r="C148" s="391">
        <v>6</v>
      </c>
      <c r="D148" s="391"/>
      <c r="E148" s="391"/>
      <c r="F148" s="392" t="s">
        <v>136</v>
      </c>
      <c r="G148" s="393">
        <f>+G149+G151+G153+G155+G157+G159+G161+G163+G165</f>
        <v>0</v>
      </c>
      <c r="H148" s="393">
        <f>+H149+H151+H153+H155+H157+H159+H161+H163+H165</f>
        <v>250000</v>
      </c>
      <c r="I148" s="393">
        <f>+I149+I151+I153+I155+I157+I159+I161+I163+I165</f>
        <v>0</v>
      </c>
      <c r="J148" s="393">
        <f>+J149+J151+J153+J155+J157+J159+J161+J163+J165</f>
        <v>250000</v>
      </c>
      <c r="K148" s="340">
        <f t="shared" si="6"/>
        <v>2.1790882682134246E-2</v>
      </c>
      <c r="L148" s="351"/>
      <c r="M148" s="352"/>
    </row>
    <row r="149" spans="1:13" x14ac:dyDescent="0.3">
      <c r="A149" s="394">
        <v>2</v>
      </c>
      <c r="B149" s="395">
        <v>2</v>
      </c>
      <c r="C149" s="395">
        <v>6</v>
      </c>
      <c r="D149" s="395">
        <v>1</v>
      </c>
      <c r="E149" s="395"/>
      <c r="F149" s="406" t="s">
        <v>362</v>
      </c>
      <c r="G149" s="397">
        <f>G150</f>
        <v>0</v>
      </c>
      <c r="H149" s="397">
        <f>H150</f>
        <v>0</v>
      </c>
      <c r="I149" s="397">
        <f>I150</f>
        <v>0</v>
      </c>
      <c r="J149" s="397">
        <f>J150</f>
        <v>0</v>
      </c>
      <c r="K149" s="341">
        <f t="shared" si="6"/>
        <v>0</v>
      </c>
      <c r="L149" s="351"/>
      <c r="M149" s="352"/>
    </row>
    <row r="150" spans="1:13" ht="16.5" x14ac:dyDescent="0.3">
      <c r="A150" s="407">
        <v>2</v>
      </c>
      <c r="B150" s="399">
        <v>2</v>
      </c>
      <c r="C150" s="399">
        <v>6</v>
      </c>
      <c r="D150" s="399">
        <v>1</v>
      </c>
      <c r="E150" s="399" t="s">
        <v>300</v>
      </c>
      <c r="F150" s="408" t="s">
        <v>362</v>
      </c>
      <c r="G150" s="401"/>
      <c r="H150" s="401">
        <v>0</v>
      </c>
      <c r="I150" s="401"/>
      <c r="J150" s="401">
        <f>SUBTOTAL(9,G150:I150)</f>
        <v>0</v>
      </c>
      <c r="K150" s="342">
        <f t="shared" si="6"/>
        <v>0</v>
      </c>
      <c r="L150" s="351"/>
      <c r="M150" s="352"/>
    </row>
    <row r="151" spans="1:13" x14ac:dyDescent="0.3">
      <c r="A151" s="394">
        <v>2</v>
      </c>
      <c r="B151" s="395">
        <v>2</v>
      </c>
      <c r="C151" s="395">
        <v>6</v>
      </c>
      <c r="D151" s="395">
        <v>2</v>
      </c>
      <c r="E151" s="395"/>
      <c r="F151" s="406" t="s">
        <v>137</v>
      </c>
      <c r="G151" s="397">
        <f>G152</f>
        <v>0</v>
      </c>
      <c r="H151" s="397">
        <f>H152</f>
        <v>250000</v>
      </c>
      <c r="I151" s="397">
        <f>I152</f>
        <v>0</v>
      </c>
      <c r="J151" s="397">
        <f>J152</f>
        <v>250000</v>
      </c>
      <c r="K151" s="341">
        <f t="shared" si="6"/>
        <v>2.1790882682134246E-2</v>
      </c>
      <c r="L151" s="351"/>
      <c r="M151" s="352"/>
    </row>
    <row r="152" spans="1:13" ht="16.5" x14ac:dyDescent="0.3">
      <c r="A152" s="407">
        <v>2</v>
      </c>
      <c r="B152" s="399">
        <v>2</v>
      </c>
      <c r="C152" s="399">
        <v>6</v>
      </c>
      <c r="D152" s="399">
        <v>2</v>
      </c>
      <c r="E152" s="399" t="s">
        <v>300</v>
      </c>
      <c r="F152" s="408" t="s">
        <v>137</v>
      </c>
      <c r="G152" s="401"/>
      <c r="H152" s="401">
        <v>250000</v>
      </c>
      <c r="I152" s="401"/>
      <c r="J152" s="401">
        <f>SUBTOTAL(9,G152:I152)</f>
        <v>250000</v>
      </c>
      <c r="K152" s="342">
        <f t="shared" si="6"/>
        <v>2.1790882682134246E-2</v>
      </c>
      <c r="L152" s="351"/>
      <c r="M152" s="352"/>
    </row>
    <row r="153" spans="1:13" x14ac:dyDescent="0.3">
      <c r="A153" s="394">
        <v>2</v>
      </c>
      <c r="B153" s="395">
        <v>2</v>
      </c>
      <c r="C153" s="395">
        <v>6</v>
      </c>
      <c r="D153" s="395">
        <v>3</v>
      </c>
      <c r="E153" s="395"/>
      <c r="F153" s="406" t="s">
        <v>138</v>
      </c>
      <c r="G153" s="397">
        <f>G154</f>
        <v>0</v>
      </c>
      <c r="H153" s="397">
        <f>H154</f>
        <v>0</v>
      </c>
      <c r="I153" s="397">
        <f>I154</f>
        <v>0</v>
      </c>
      <c r="J153" s="397">
        <f>J154</f>
        <v>0</v>
      </c>
      <c r="K153" s="341">
        <f t="shared" si="6"/>
        <v>0</v>
      </c>
      <c r="L153" s="351"/>
      <c r="M153" s="352"/>
    </row>
    <row r="154" spans="1:13" ht="16.5" x14ac:dyDescent="0.3">
      <c r="A154" s="407">
        <v>2</v>
      </c>
      <c r="B154" s="399">
        <v>2</v>
      </c>
      <c r="C154" s="399">
        <v>6</v>
      </c>
      <c r="D154" s="399">
        <v>3</v>
      </c>
      <c r="E154" s="399" t="s">
        <v>300</v>
      </c>
      <c r="F154" s="408" t="s">
        <v>138</v>
      </c>
      <c r="G154" s="401"/>
      <c r="H154" s="401">
        <v>0</v>
      </c>
      <c r="I154" s="401"/>
      <c r="J154" s="401">
        <f>SUBTOTAL(9,G154:I154)</f>
        <v>0</v>
      </c>
      <c r="K154" s="342">
        <f t="shared" si="6"/>
        <v>0</v>
      </c>
      <c r="L154" s="351"/>
      <c r="M154" s="352"/>
    </row>
    <row r="155" spans="1:13" x14ac:dyDescent="0.3">
      <c r="A155" s="394">
        <v>2</v>
      </c>
      <c r="B155" s="395">
        <v>2</v>
      </c>
      <c r="C155" s="395">
        <v>6</v>
      </c>
      <c r="D155" s="395">
        <v>4</v>
      </c>
      <c r="E155" s="395"/>
      <c r="F155" s="406" t="s">
        <v>139</v>
      </c>
      <c r="G155" s="397">
        <f>G156</f>
        <v>0</v>
      </c>
      <c r="H155" s="397">
        <f>H156</f>
        <v>0</v>
      </c>
      <c r="I155" s="397">
        <f>I156</f>
        <v>0</v>
      </c>
      <c r="J155" s="397">
        <f>J156</f>
        <v>0</v>
      </c>
      <c r="K155" s="341">
        <f t="shared" si="6"/>
        <v>0</v>
      </c>
      <c r="L155" s="351"/>
      <c r="M155" s="352"/>
    </row>
    <row r="156" spans="1:13" ht="16.5" x14ac:dyDescent="0.3">
      <c r="A156" s="407">
        <v>2</v>
      </c>
      <c r="B156" s="399">
        <v>2</v>
      </c>
      <c r="C156" s="399">
        <v>6</v>
      </c>
      <c r="D156" s="399">
        <v>4</v>
      </c>
      <c r="E156" s="399" t="s">
        <v>300</v>
      </c>
      <c r="F156" s="408" t="s">
        <v>139</v>
      </c>
      <c r="G156" s="401"/>
      <c r="H156" s="401">
        <v>0</v>
      </c>
      <c r="I156" s="401"/>
      <c r="J156" s="401">
        <f>SUBTOTAL(9,G156:I156)</f>
        <v>0</v>
      </c>
      <c r="K156" s="342">
        <f t="shared" si="6"/>
        <v>0</v>
      </c>
      <c r="L156" s="351"/>
      <c r="M156" s="352"/>
    </row>
    <row r="157" spans="1:13" ht="16.5" x14ac:dyDescent="0.3">
      <c r="A157" s="414">
        <v>2</v>
      </c>
      <c r="B157" s="395">
        <v>2</v>
      </c>
      <c r="C157" s="395">
        <v>6</v>
      </c>
      <c r="D157" s="395">
        <v>5</v>
      </c>
      <c r="E157" s="395"/>
      <c r="F157" s="415" t="s">
        <v>305</v>
      </c>
      <c r="G157" s="416">
        <f>+G158</f>
        <v>0</v>
      </c>
      <c r="H157" s="416">
        <f>+H158</f>
        <v>0</v>
      </c>
      <c r="I157" s="416">
        <f>+I158</f>
        <v>0</v>
      </c>
      <c r="J157" s="416">
        <f>+J158</f>
        <v>0</v>
      </c>
      <c r="K157" s="344">
        <f t="shared" si="6"/>
        <v>0</v>
      </c>
      <c r="L157" s="351"/>
      <c r="M157" s="352"/>
    </row>
    <row r="158" spans="1:13" ht="16.5" x14ac:dyDescent="0.3">
      <c r="A158" s="407">
        <v>2</v>
      </c>
      <c r="B158" s="399">
        <v>2</v>
      </c>
      <c r="C158" s="399">
        <v>6</v>
      </c>
      <c r="D158" s="399">
        <v>5</v>
      </c>
      <c r="E158" s="399" t="s">
        <v>300</v>
      </c>
      <c r="F158" s="408" t="s">
        <v>305</v>
      </c>
      <c r="G158" s="401"/>
      <c r="H158" s="401">
        <v>0</v>
      </c>
      <c r="I158" s="401"/>
      <c r="J158" s="401">
        <f>SUBTOTAL(9,G158:I158)</f>
        <v>0</v>
      </c>
      <c r="K158" s="342">
        <f t="shared" si="6"/>
        <v>0</v>
      </c>
      <c r="L158" s="351"/>
      <c r="M158" s="352"/>
    </row>
    <row r="159" spans="1:13" ht="16.5" x14ac:dyDescent="0.3">
      <c r="A159" s="414">
        <v>2</v>
      </c>
      <c r="B159" s="395">
        <v>2</v>
      </c>
      <c r="C159" s="395">
        <v>6</v>
      </c>
      <c r="D159" s="395">
        <v>6</v>
      </c>
      <c r="E159" s="395"/>
      <c r="F159" s="415" t="s">
        <v>363</v>
      </c>
      <c r="G159" s="416">
        <f>+G160</f>
        <v>0</v>
      </c>
      <c r="H159" s="416">
        <f>+H160</f>
        <v>0</v>
      </c>
      <c r="I159" s="416">
        <f>+I160</f>
        <v>0</v>
      </c>
      <c r="J159" s="416">
        <f>+J160</f>
        <v>0</v>
      </c>
      <c r="K159" s="344">
        <f t="shared" si="6"/>
        <v>0</v>
      </c>
      <c r="L159" s="351"/>
      <c r="M159" s="352"/>
    </row>
    <row r="160" spans="1:13" ht="16.5" x14ac:dyDescent="0.3">
      <c r="A160" s="407">
        <v>2</v>
      </c>
      <c r="B160" s="399">
        <v>2</v>
      </c>
      <c r="C160" s="399">
        <v>6</v>
      </c>
      <c r="D160" s="399">
        <v>6</v>
      </c>
      <c r="E160" s="399" t="s">
        <v>300</v>
      </c>
      <c r="F160" s="408" t="s">
        <v>363</v>
      </c>
      <c r="G160" s="401"/>
      <c r="H160" s="401">
        <v>0</v>
      </c>
      <c r="I160" s="401"/>
      <c r="J160" s="401">
        <f>SUBTOTAL(9,G160:I160)</f>
        <v>0</v>
      </c>
      <c r="K160" s="342">
        <f t="shared" si="6"/>
        <v>0</v>
      </c>
      <c r="L160" s="351"/>
      <c r="M160" s="352"/>
    </row>
    <row r="161" spans="1:13" ht="16.5" x14ac:dyDescent="0.3">
      <c r="A161" s="414">
        <v>2</v>
      </c>
      <c r="B161" s="395">
        <v>2</v>
      </c>
      <c r="C161" s="395">
        <v>6</v>
      </c>
      <c r="D161" s="395">
        <v>7</v>
      </c>
      <c r="E161" s="395"/>
      <c r="F161" s="415" t="s">
        <v>364</v>
      </c>
      <c r="G161" s="416">
        <f>+G162</f>
        <v>0</v>
      </c>
      <c r="H161" s="416">
        <f>+H162</f>
        <v>0</v>
      </c>
      <c r="I161" s="416">
        <f>+I162</f>
        <v>0</v>
      </c>
      <c r="J161" s="416">
        <f>+J162</f>
        <v>0</v>
      </c>
      <c r="K161" s="344">
        <f t="shared" si="6"/>
        <v>0</v>
      </c>
      <c r="L161" s="351"/>
      <c r="M161" s="352"/>
    </row>
    <row r="162" spans="1:13" ht="16.5" x14ac:dyDescent="0.3">
      <c r="A162" s="407">
        <v>2</v>
      </c>
      <c r="B162" s="399">
        <v>2</v>
      </c>
      <c r="C162" s="399">
        <v>6</v>
      </c>
      <c r="D162" s="399">
        <v>7</v>
      </c>
      <c r="E162" s="399" t="s">
        <v>300</v>
      </c>
      <c r="F162" s="408" t="s">
        <v>364</v>
      </c>
      <c r="G162" s="401"/>
      <c r="H162" s="401">
        <v>0</v>
      </c>
      <c r="I162" s="401"/>
      <c r="J162" s="401">
        <f>SUBTOTAL(9,G162:I162)</f>
        <v>0</v>
      </c>
      <c r="K162" s="342">
        <f t="shared" si="6"/>
        <v>0</v>
      </c>
      <c r="L162" s="351"/>
      <c r="M162" s="352"/>
    </row>
    <row r="163" spans="1:13" ht="32.25" x14ac:dyDescent="0.3">
      <c r="A163" s="414">
        <v>2</v>
      </c>
      <c r="B163" s="395">
        <v>2</v>
      </c>
      <c r="C163" s="395">
        <v>6</v>
      </c>
      <c r="D163" s="395">
        <v>8</v>
      </c>
      <c r="E163" s="395"/>
      <c r="F163" s="415" t="s">
        <v>365</v>
      </c>
      <c r="G163" s="416">
        <f>+G164</f>
        <v>0</v>
      </c>
      <c r="H163" s="416">
        <f>+H164</f>
        <v>0</v>
      </c>
      <c r="I163" s="416">
        <f>+I164</f>
        <v>0</v>
      </c>
      <c r="J163" s="416">
        <f>+J164</f>
        <v>0</v>
      </c>
      <c r="K163" s="344">
        <f t="shared" si="6"/>
        <v>0</v>
      </c>
      <c r="L163" s="351"/>
      <c r="M163" s="352"/>
    </row>
    <row r="164" spans="1:13" ht="32.25" x14ac:dyDescent="0.3">
      <c r="A164" s="407">
        <v>2</v>
      </c>
      <c r="B164" s="399">
        <v>2</v>
      </c>
      <c r="C164" s="399">
        <v>6</v>
      </c>
      <c r="D164" s="399">
        <v>8</v>
      </c>
      <c r="E164" s="399" t="s">
        <v>300</v>
      </c>
      <c r="F164" s="408" t="s">
        <v>365</v>
      </c>
      <c r="G164" s="401"/>
      <c r="H164" s="401">
        <v>0</v>
      </c>
      <c r="I164" s="401"/>
      <c r="J164" s="401">
        <f>SUBTOTAL(9,G164:I164)</f>
        <v>0</v>
      </c>
      <c r="K164" s="342">
        <f t="shared" si="6"/>
        <v>0</v>
      </c>
      <c r="L164" s="351"/>
      <c r="M164" s="352"/>
    </row>
    <row r="165" spans="1:13" ht="16.5" x14ac:dyDescent="0.3">
      <c r="A165" s="414">
        <v>2</v>
      </c>
      <c r="B165" s="395">
        <v>2</v>
      </c>
      <c r="C165" s="395">
        <v>6</v>
      </c>
      <c r="D165" s="395">
        <v>9</v>
      </c>
      <c r="E165" s="395"/>
      <c r="F165" s="415" t="s">
        <v>306</v>
      </c>
      <c r="G165" s="416">
        <f>+G166</f>
        <v>0</v>
      </c>
      <c r="H165" s="416">
        <f>+H166</f>
        <v>0</v>
      </c>
      <c r="I165" s="416">
        <f>+I166</f>
        <v>0</v>
      </c>
      <c r="J165" s="416">
        <f>+J166</f>
        <v>0</v>
      </c>
      <c r="K165" s="344">
        <f t="shared" si="6"/>
        <v>0</v>
      </c>
      <c r="L165" s="351"/>
      <c r="M165" s="352"/>
    </row>
    <row r="166" spans="1:13" ht="16.5" x14ac:dyDescent="0.3">
      <c r="A166" s="407">
        <v>2</v>
      </c>
      <c r="B166" s="399">
        <v>2</v>
      </c>
      <c r="C166" s="399">
        <v>6</v>
      </c>
      <c r="D166" s="399">
        <v>9</v>
      </c>
      <c r="E166" s="399" t="s">
        <v>300</v>
      </c>
      <c r="F166" s="408" t="s">
        <v>306</v>
      </c>
      <c r="G166" s="401"/>
      <c r="H166" s="401">
        <v>0</v>
      </c>
      <c r="I166" s="401"/>
      <c r="J166" s="401">
        <f>SUBTOTAL(9,G166:I166)</f>
        <v>0</v>
      </c>
      <c r="K166" s="342">
        <f t="shared" si="6"/>
        <v>0</v>
      </c>
      <c r="L166" s="351"/>
      <c r="M166" s="352"/>
    </row>
    <row r="167" spans="1:13" ht="31.5" x14ac:dyDescent="0.3">
      <c r="A167" s="390">
        <v>2</v>
      </c>
      <c r="B167" s="391">
        <v>2</v>
      </c>
      <c r="C167" s="391">
        <v>7</v>
      </c>
      <c r="D167" s="391"/>
      <c r="E167" s="391"/>
      <c r="F167" s="392" t="s">
        <v>140</v>
      </c>
      <c r="G167" s="393">
        <f>+G168+G176+G185</f>
        <v>0</v>
      </c>
      <c r="H167" s="393">
        <f>+H168+H176+H185</f>
        <v>18079844</v>
      </c>
      <c r="I167" s="393">
        <f>+I168+I176+I185</f>
        <v>0</v>
      </c>
      <c r="J167" s="393">
        <f>+J168+J176+J185</f>
        <v>18079844</v>
      </c>
      <c r="K167" s="340">
        <f t="shared" si="6"/>
        <v>1.5759030380611549</v>
      </c>
      <c r="L167" s="351"/>
      <c r="M167" s="352"/>
    </row>
    <row r="168" spans="1:13" ht="16.5" x14ac:dyDescent="0.3">
      <c r="A168" s="414">
        <v>2</v>
      </c>
      <c r="B168" s="395">
        <v>2</v>
      </c>
      <c r="C168" s="395">
        <v>7</v>
      </c>
      <c r="D168" s="395">
        <v>1</v>
      </c>
      <c r="E168" s="395"/>
      <c r="F168" s="415" t="s">
        <v>366</v>
      </c>
      <c r="G168" s="397">
        <f>SUM(G169:G175)</f>
        <v>0</v>
      </c>
      <c r="H168" s="397">
        <f>SUM(H169:H175)</f>
        <v>5100000</v>
      </c>
      <c r="I168" s="397">
        <f>SUM(I169:I175)</f>
        <v>0</v>
      </c>
      <c r="J168" s="397">
        <f>SUM(J169:J175)</f>
        <v>5100000</v>
      </c>
      <c r="K168" s="341">
        <f t="shared" si="6"/>
        <v>0.44453400671553861</v>
      </c>
      <c r="L168" s="351"/>
      <c r="M168" s="352"/>
    </row>
    <row r="169" spans="1:13" ht="16.5" x14ac:dyDescent="0.3">
      <c r="A169" s="398">
        <v>2</v>
      </c>
      <c r="B169" s="399">
        <v>2</v>
      </c>
      <c r="C169" s="399">
        <v>7</v>
      </c>
      <c r="D169" s="399">
        <v>1</v>
      </c>
      <c r="E169" s="399" t="s">
        <v>300</v>
      </c>
      <c r="F169" s="408" t="s">
        <v>141</v>
      </c>
      <c r="G169" s="401"/>
      <c r="H169" s="401">
        <v>5100000</v>
      </c>
      <c r="I169" s="401"/>
      <c r="J169" s="401">
        <f t="shared" ref="J169:J175" si="7">SUBTOTAL(9,G169:I169)</f>
        <v>5100000</v>
      </c>
      <c r="K169" s="342">
        <f t="shared" si="6"/>
        <v>0.44453400671553861</v>
      </c>
      <c r="L169" s="351"/>
      <c r="M169" s="352"/>
    </row>
    <row r="170" spans="1:13" ht="32.25" x14ac:dyDescent="0.3">
      <c r="A170" s="398">
        <v>2</v>
      </c>
      <c r="B170" s="399">
        <v>2</v>
      </c>
      <c r="C170" s="399">
        <v>7</v>
      </c>
      <c r="D170" s="399">
        <v>1</v>
      </c>
      <c r="E170" s="399" t="s">
        <v>301</v>
      </c>
      <c r="F170" s="408" t="s">
        <v>142</v>
      </c>
      <c r="G170" s="401">
        <v>0</v>
      </c>
      <c r="H170" s="401"/>
      <c r="I170" s="401"/>
      <c r="J170" s="401">
        <f t="shared" si="7"/>
        <v>0</v>
      </c>
      <c r="K170" s="342">
        <f t="shared" si="6"/>
        <v>0</v>
      </c>
      <c r="L170" s="351"/>
      <c r="M170" s="352"/>
    </row>
    <row r="171" spans="1:13" ht="32.25" x14ac:dyDescent="0.3">
      <c r="A171" s="398">
        <v>2</v>
      </c>
      <c r="B171" s="399">
        <v>2</v>
      </c>
      <c r="C171" s="399">
        <v>7</v>
      </c>
      <c r="D171" s="399">
        <v>1</v>
      </c>
      <c r="E171" s="399" t="s">
        <v>302</v>
      </c>
      <c r="F171" s="408" t="s">
        <v>143</v>
      </c>
      <c r="G171" s="401"/>
      <c r="H171" s="401"/>
      <c r="I171" s="401"/>
      <c r="J171" s="401">
        <f t="shared" si="7"/>
        <v>0</v>
      </c>
      <c r="K171" s="342">
        <f t="shared" si="6"/>
        <v>0</v>
      </c>
      <c r="L171" s="351"/>
      <c r="M171" s="352"/>
    </row>
    <row r="172" spans="1:13" ht="32.25" x14ac:dyDescent="0.3">
      <c r="A172" s="398">
        <v>2</v>
      </c>
      <c r="B172" s="399">
        <v>2</v>
      </c>
      <c r="C172" s="399">
        <v>7</v>
      </c>
      <c r="D172" s="399">
        <v>1</v>
      </c>
      <c r="E172" s="399" t="s">
        <v>303</v>
      </c>
      <c r="F172" s="408" t="s">
        <v>144</v>
      </c>
      <c r="G172" s="401">
        <v>0</v>
      </c>
      <c r="H172" s="401">
        <v>0</v>
      </c>
      <c r="I172" s="401"/>
      <c r="J172" s="401">
        <f t="shared" si="7"/>
        <v>0</v>
      </c>
      <c r="K172" s="342">
        <f t="shared" si="6"/>
        <v>0</v>
      </c>
      <c r="L172" s="351"/>
      <c r="M172" s="352"/>
    </row>
    <row r="173" spans="1:13" ht="16.5" x14ac:dyDescent="0.3">
      <c r="A173" s="398">
        <v>2</v>
      </c>
      <c r="B173" s="399">
        <v>2</v>
      </c>
      <c r="C173" s="399">
        <v>7</v>
      </c>
      <c r="D173" s="399">
        <v>1</v>
      </c>
      <c r="E173" s="399" t="s">
        <v>307</v>
      </c>
      <c r="F173" s="408" t="s">
        <v>145</v>
      </c>
      <c r="G173" s="401">
        <v>0</v>
      </c>
      <c r="H173" s="401"/>
      <c r="I173" s="401"/>
      <c r="J173" s="401">
        <f t="shared" si="7"/>
        <v>0</v>
      </c>
      <c r="K173" s="342">
        <f t="shared" si="6"/>
        <v>0</v>
      </c>
      <c r="L173" s="351"/>
      <c r="M173" s="352"/>
    </row>
    <row r="174" spans="1:13" ht="16.5" x14ac:dyDescent="0.3">
      <c r="A174" s="398">
        <v>2</v>
      </c>
      <c r="B174" s="399">
        <v>2</v>
      </c>
      <c r="C174" s="399">
        <v>7</v>
      </c>
      <c r="D174" s="399">
        <v>1</v>
      </c>
      <c r="E174" s="399" t="s">
        <v>345</v>
      </c>
      <c r="F174" s="408" t="s">
        <v>146</v>
      </c>
      <c r="G174" s="401">
        <v>0</v>
      </c>
      <c r="H174" s="401"/>
      <c r="I174" s="401"/>
      <c r="J174" s="401">
        <f t="shared" si="7"/>
        <v>0</v>
      </c>
      <c r="K174" s="342">
        <f t="shared" si="6"/>
        <v>0</v>
      </c>
      <c r="L174" s="351"/>
      <c r="M174" s="352"/>
    </row>
    <row r="175" spans="1:13" ht="32.25" x14ac:dyDescent="0.3">
      <c r="A175" s="398">
        <v>2</v>
      </c>
      <c r="B175" s="399">
        <v>2</v>
      </c>
      <c r="C175" s="399">
        <v>7</v>
      </c>
      <c r="D175" s="399">
        <v>1</v>
      </c>
      <c r="E175" s="399" t="s">
        <v>347</v>
      </c>
      <c r="F175" s="408" t="s">
        <v>147</v>
      </c>
      <c r="G175" s="401">
        <v>0</v>
      </c>
      <c r="H175" s="401"/>
      <c r="I175" s="401"/>
      <c r="J175" s="401">
        <f t="shared" si="7"/>
        <v>0</v>
      </c>
      <c r="K175" s="342">
        <f t="shared" si="6"/>
        <v>0</v>
      </c>
      <c r="L175" s="351"/>
      <c r="M175" s="352"/>
    </row>
    <row r="176" spans="1:13" ht="31.5" x14ac:dyDescent="0.3">
      <c r="A176" s="394">
        <v>2</v>
      </c>
      <c r="B176" s="395">
        <v>2</v>
      </c>
      <c r="C176" s="395">
        <v>7</v>
      </c>
      <c r="D176" s="395">
        <v>2</v>
      </c>
      <c r="E176" s="395"/>
      <c r="F176" s="406" t="s">
        <v>367</v>
      </c>
      <c r="G176" s="397">
        <f>SUM(G177:G182)</f>
        <v>0</v>
      </c>
      <c r="H176" s="397">
        <f>SUM(H177:H186)</f>
        <v>12979844</v>
      </c>
      <c r="I176" s="397">
        <f>SUM(I177:I182)</f>
        <v>0</v>
      </c>
      <c r="J176" s="397">
        <f>SUM(J177:J186)</f>
        <v>12979844</v>
      </c>
      <c r="K176" s="341">
        <f t="shared" si="6"/>
        <v>1.1313690313456166</v>
      </c>
      <c r="L176" s="351"/>
      <c r="M176" s="352"/>
    </row>
    <row r="177" spans="1:13" ht="32.25" x14ac:dyDescent="0.3">
      <c r="A177" s="398">
        <v>2</v>
      </c>
      <c r="B177" s="399">
        <v>2</v>
      </c>
      <c r="C177" s="399">
        <v>7</v>
      </c>
      <c r="D177" s="399">
        <v>2</v>
      </c>
      <c r="E177" s="399" t="s">
        <v>300</v>
      </c>
      <c r="F177" s="408" t="s">
        <v>368</v>
      </c>
      <c r="G177" s="401"/>
      <c r="H177" s="401">
        <v>140000</v>
      </c>
      <c r="I177" s="401"/>
      <c r="J177" s="401">
        <f t="shared" ref="J177:J184" si="8">SUBTOTAL(9,G177:I177)</f>
        <v>140000</v>
      </c>
      <c r="K177" s="342">
        <f t="shared" si="6"/>
        <v>1.2202894301995178E-2</v>
      </c>
      <c r="L177" s="351"/>
      <c r="M177" s="352"/>
    </row>
    <row r="178" spans="1:13" ht="32.25" x14ac:dyDescent="0.3">
      <c r="A178" s="398">
        <v>2</v>
      </c>
      <c r="B178" s="399">
        <v>2</v>
      </c>
      <c r="C178" s="399">
        <v>7</v>
      </c>
      <c r="D178" s="399">
        <v>2</v>
      </c>
      <c r="E178" s="399" t="s">
        <v>301</v>
      </c>
      <c r="F178" s="408" t="s">
        <v>148</v>
      </c>
      <c r="G178" s="401">
        <v>0</v>
      </c>
      <c r="H178" s="401">
        <v>0</v>
      </c>
      <c r="I178" s="401"/>
      <c r="J178" s="401">
        <f t="shared" si="8"/>
        <v>0</v>
      </c>
      <c r="K178" s="342">
        <f t="shared" si="6"/>
        <v>0</v>
      </c>
      <c r="L178" s="351"/>
      <c r="M178" s="352"/>
    </row>
    <row r="179" spans="1:13" ht="32.25" x14ac:dyDescent="0.3">
      <c r="A179" s="398">
        <v>2</v>
      </c>
      <c r="B179" s="399">
        <v>2</v>
      </c>
      <c r="C179" s="399">
        <v>7</v>
      </c>
      <c r="D179" s="399">
        <v>2</v>
      </c>
      <c r="E179" s="399" t="s">
        <v>302</v>
      </c>
      <c r="F179" s="408" t="s">
        <v>369</v>
      </c>
      <c r="G179" s="401">
        <v>0</v>
      </c>
      <c r="H179" s="401">
        <v>0</v>
      </c>
      <c r="I179" s="401"/>
      <c r="J179" s="401">
        <f t="shared" si="8"/>
        <v>0</v>
      </c>
      <c r="K179" s="342">
        <f t="shared" si="6"/>
        <v>0</v>
      </c>
      <c r="L179" s="351"/>
      <c r="M179" s="352"/>
    </row>
    <row r="180" spans="1:13" ht="31.5" x14ac:dyDescent="0.3">
      <c r="A180" s="398">
        <v>2</v>
      </c>
      <c r="B180" s="399">
        <v>2</v>
      </c>
      <c r="C180" s="399">
        <v>7</v>
      </c>
      <c r="D180" s="399">
        <v>2</v>
      </c>
      <c r="E180" s="399" t="s">
        <v>303</v>
      </c>
      <c r="F180" s="417" t="s">
        <v>149</v>
      </c>
      <c r="G180" s="401">
        <v>0</v>
      </c>
      <c r="H180" s="401">
        <v>4855544</v>
      </c>
      <c r="I180" s="401"/>
      <c r="J180" s="401">
        <f t="shared" si="8"/>
        <v>4855544</v>
      </c>
      <c r="K180" s="342">
        <f t="shared" si="6"/>
        <v>0.42322635864776337</v>
      </c>
      <c r="L180" s="351"/>
      <c r="M180" s="352"/>
    </row>
    <row r="181" spans="1:13" ht="32.25" x14ac:dyDescent="0.3">
      <c r="A181" s="418">
        <v>2</v>
      </c>
      <c r="B181" s="419">
        <v>2</v>
      </c>
      <c r="C181" s="419">
        <v>7</v>
      </c>
      <c r="D181" s="419">
        <v>2</v>
      </c>
      <c r="E181" s="419" t="s">
        <v>307</v>
      </c>
      <c r="F181" s="420" t="s">
        <v>308</v>
      </c>
      <c r="G181" s="421">
        <v>0</v>
      </c>
      <c r="H181" s="421"/>
      <c r="I181" s="421"/>
      <c r="J181" s="421">
        <f t="shared" si="8"/>
        <v>0</v>
      </c>
      <c r="K181" s="345">
        <f t="shared" si="6"/>
        <v>0</v>
      </c>
      <c r="L181" s="351"/>
      <c r="M181" s="352"/>
    </row>
    <row r="182" spans="1:13" ht="31.5" x14ac:dyDescent="0.3">
      <c r="A182" s="398">
        <v>2</v>
      </c>
      <c r="B182" s="399">
        <v>2</v>
      </c>
      <c r="C182" s="399">
        <v>7</v>
      </c>
      <c r="D182" s="399">
        <v>2</v>
      </c>
      <c r="E182" s="399" t="s">
        <v>345</v>
      </c>
      <c r="F182" s="400" t="s">
        <v>150</v>
      </c>
      <c r="G182" s="401">
        <v>0</v>
      </c>
      <c r="H182" s="401">
        <v>700000</v>
      </c>
      <c r="I182" s="401"/>
      <c r="J182" s="401">
        <f t="shared" si="8"/>
        <v>700000</v>
      </c>
      <c r="K182" s="342">
        <f t="shared" si="6"/>
        <v>6.1014471509975889E-2</v>
      </c>
      <c r="L182" s="351"/>
      <c r="M182" s="352"/>
    </row>
    <row r="183" spans="1:13" ht="31.5" x14ac:dyDescent="0.3">
      <c r="A183" s="398">
        <v>2</v>
      </c>
      <c r="B183" s="399">
        <v>2</v>
      </c>
      <c r="C183" s="399">
        <v>7</v>
      </c>
      <c r="D183" s="399">
        <v>2</v>
      </c>
      <c r="E183" s="399" t="s">
        <v>347</v>
      </c>
      <c r="F183" s="400" t="s">
        <v>1172</v>
      </c>
      <c r="G183" s="401">
        <v>0</v>
      </c>
      <c r="H183" s="401">
        <v>2190000</v>
      </c>
      <c r="I183" s="401"/>
      <c r="J183" s="401">
        <f t="shared" si="8"/>
        <v>2190000</v>
      </c>
      <c r="K183" s="342">
        <f t="shared" si="6"/>
        <v>0.190888132295496</v>
      </c>
      <c r="L183" s="351"/>
      <c r="M183" s="352"/>
    </row>
    <row r="184" spans="1:13" ht="31.5" x14ac:dyDescent="0.3">
      <c r="A184" s="398">
        <v>2</v>
      </c>
      <c r="B184" s="399">
        <v>2</v>
      </c>
      <c r="C184" s="399">
        <v>7</v>
      </c>
      <c r="D184" s="399">
        <v>2</v>
      </c>
      <c r="E184" s="399" t="s">
        <v>352</v>
      </c>
      <c r="F184" s="400" t="s">
        <v>1231</v>
      </c>
      <c r="G184" s="401">
        <v>0</v>
      </c>
      <c r="H184" s="401">
        <v>5094300</v>
      </c>
      <c r="I184" s="401"/>
      <c r="J184" s="401">
        <f t="shared" si="8"/>
        <v>5094300</v>
      </c>
      <c r="K184" s="342">
        <f t="shared" si="6"/>
        <v>0.444037174590386</v>
      </c>
      <c r="L184" s="351"/>
      <c r="M184" s="352"/>
    </row>
    <row r="185" spans="1:13" x14ac:dyDescent="0.3">
      <c r="A185" s="394">
        <v>2</v>
      </c>
      <c r="B185" s="395">
        <v>2</v>
      </c>
      <c r="C185" s="395">
        <v>7</v>
      </c>
      <c r="D185" s="395">
        <v>3</v>
      </c>
      <c r="E185" s="395"/>
      <c r="F185" s="406" t="s">
        <v>151</v>
      </c>
      <c r="G185" s="397">
        <f>G186</f>
        <v>0</v>
      </c>
      <c r="H185" s="397">
        <f>H186</f>
        <v>0</v>
      </c>
      <c r="I185" s="397">
        <f>I186</f>
        <v>0</v>
      </c>
      <c r="J185" s="397">
        <f>J186</f>
        <v>0</v>
      </c>
      <c r="K185" s="341">
        <f t="shared" si="6"/>
        <v>0</v>
      </c>
      <c r="L185" s="351"/>
      <c r="M185" s="352"/>
    </row>
    <row r="186" spans="1:13" x14ac:dyDescent="0.3">
      <c r="A186" s="398">
        <v>2</v>
      </c>
      <c r="B186" s="399">
        <v>2</v>
      </c>
      <c r="C186" s="399">
        <v>7</v>
      </c>
      <c r="D186" s="399">
        <v>3</v>
      </c>
      <c r="E186" s="399" t="s">
        <v>300</v>
      </c>
      <c r="F186" s="400" t="s">
        <v>151</v>
      </c>
      <c r="G186" s="401">
        <v>0</v>
      </c>
      <c r="H186" s="401"/>
      <c r="I186" s="401"/>
      <c r="J186" s="401">
        <f>SUBTOTAL(9,G186:I186)</f>
        <v>0</v>
      </c>
      <c r="K186" s="342">
        <f t="shared" si="6"/>
        <v>0</v>
      </c>
      <c r="L186" s="351"/>
      <c r="M186" s="352"/>
    </row>
    <row r="187" spans="1:13" ht="31.5" x14ac:dyDescent="0.3">
      <c r="A187" s="390">
        <v>2</v>
      </c>
      <c r="B187" s="391">
        <v>2</v>
      </c>
      <c r="C187" s="391">
        <v>8</v>
      </c>
      <c r="D187" s="391"/>
      <c r="E187" s="391"/>
      <c r="F187" s="392" t="s">
        <v>370</v>
      </c>
      <c r="G187" s="393">
        <f>+G188+G190+G192+G194+G196+G200+G205+G212+G216</f>
        <v>0</v>
      </c>
      <c r="H187" s="393">
        <f>+H188+H190+H192+H194+H196+H200+H205+H212+H216</f>
        <v>6224534</v>
      </c>
      <c r="I187" s="393">
        <f>+I188+I190+I192+I194+I196+I200+I205+I212+I216</f>
        <v>0</v>
      </c>
      <c r="J187" s="393">
        <f>+J188+J190+J192+J194+J196+J200+J205+J212+J216</f>
        <v>6224534</v>
      </c>
      <c r="K187" s="340">
        <f t="shared" si="6"/>
        <v>0.54255236057982326</v>
      </c>
      <c r="L187" s="351"/>
      <c r="M187" s="352"/>
    </row>
    <row r="188" spans="1:13" x14ac:dyDescent="0.3">
      <c r="A188" s="394">
        <v>2</v>
      </c>
      <c r="B188" s="395">
        <v>2</v>
      </c>
      <c r="C188" s="395">
        <v>8</v>
      </c>
      <c r="D188" s="395">
        <v>1</v>
      </c>
      <c r="E188" s="395"/>
      <c r="F188" s="406" t="s">
        <v>152</v>
      </c>
      <c r="G188" s="397">
        <f>G189</f>
        <v>0</v>
      </c>
      <c r="H188" s="397">
        <f>H189</f>
        <v>0</v>
      </c>
      <c r="I188" s="397">
        <f>I189</f>
        <v>0</v>
      </c>
      <c r="J188" s="397">
        <f>J189</f>
        <v>0</v>
      </c>
      <c r="K188" s="341">
        <f t="shared" si="6"/>
        <v>0</v>
      </c>
      <c r="L188" s="351"/>
      <c r="M188" s="352"/>
    </row>
    <row r="189" spans="1:13" x14ac:dyDescent="0.3">
      <c r="A189" s="398">
        <v>2</v>
      </c>
      <c r="B189" s="399">
        <v>2</v>
      </c>
      <c r="C189" s="399">
        <v>8</v>
      </c>
      <c r="D189" s="399">
        <v>1</v>
      </c>
      <c r="E189" s="399" t="s">
        <v>300</v>
      </c>
      <c r="F189" s="400" t="s">
        <v>152</v>
      </c>
      <c r="G189" s="401"/>
      <c r="H189" s="401"/>
      <c r="I189" s="401"/>
      <c r="J189" s="401">
        <f>SUBTOTAL(9,G189:I189)</f>
        <v>0</v>
      </c>
      <c r="K189" s="342">
        <f t="shared" si="6"/>
        <v>0</v>
      </c>
      <c r="L189" s="351"/>
      <c r="M189" s="352"/>
    </row>
    <row r="190" spans="1:13" x14ac:dyDescent="0.3">
      <c r="A190" s="394">
        <v>2</v>
      </c>
      <c r="B190" s="395">
        <v>2</v>
      </c>
      <c r="C190" s="395">
        <v>8</v>
      </c>
      <c r="D190" s="395">
        <v>2</v>
      </c>
      <c r="E190" s="395"/>
      <c r="F190" s="406" t="s">
        <v>153</v>
      </c>
      <c r="G190" s="397">
        <f>G191</f>
        <v>0</v>
      </c>
      <c r="H190" s="397">
        <f>H191</f>
        <v>0</v>
      </c>
      <c r="I190" s="397">
        <f>I191</f>
        <v>0</v>
      </c>
      <c r="J190" s="397">
        <f>J191</f>
        <v>0</v>
      </c>
      <c r="K190" s="341">
        <f t="shared" si="6"/>
        <v>0</v>
      </c>
      <c r="L190" s="351"/>
      <c r="M190" s="352"/>
    </row>
    <row r="191" spans="1:13" x14ac:dyDescent="0.3">
      <c r="A191" s="398">
        <v>2</v>
      </c>
      <c r="B191" s="399">
        <v>2</v>
      </c>
      <c r="C191" s="399">
        <v>8</v>
      </c>
      <c r="D191" s="399">
        <v>2</v>
      </c>
      <c r="E191" s="399" t="s">
        <v>300</v>
      </c>
      <c r="F191" s="400" t="s">
        <v>153</v>
      </c>
      <c r="G191" s="401"/>
      <c r="H191" s="401">
        <v>0</v>
      </c>
      <c r="I191" s="401"/>
      <c r="J191" s="401">
        <f>SUBTOTAL(9,G191:I191)</f>
        <v>0</v>
      </c>
      <c r="K191" s="342">
        <f t="shared" si="6"/>
        <v>0</v>
      </c>
      <c r="L191" s="351"/>
      <c r="M191" s="352"/>
    </row>
    <row r="192" spans="1:13" x14ac:dyDescent="0.3">
      <c r="A192" s="394">
        <v>2</v>
      </c>
      <c r="B192" s="395">
        <v>2</v>
      </c>
      <c r="C192" s="395">
        <v>8</v>
      </c>
      <c r="D192" s="395">
        <v>3</v>
      </c>
      <c r="E192" s="395"/>
      <c r="F192" s="406" t="s">
        <v>154</v>
      </c>
      <c r="G192" s="397">
        <f>G193</f>
        <v>0</v>
      </c>
      <c r="H192" s="397">
        <f>H193</f>
        <v>0</v>
      </c>
      <c r="I192" s="397">
        <f>I193</f>
        <v>0</v>
      </c>
      <c r="J192" s="397">
        <f>J193</f>
        <v>0</v>
      </c>
      <c r="K192" s="341">
        <f t="shared" si="6"/>
        <v>0</v>
      </c>
      <c r="L192" s="351"/>
      <c r="M192" s="352"/>
    </row>
    <row r="193" spans="1:13" x14ac:dyDescent="0.3">
      <c r="A193" s="398">
        <v>2</v>
      </c>
      <c r="B193" s="399">
        <v>2</v>
      </c>
      <c r="C193" s="399">
        <v>8</v>
      </c>
      <c r="D193" s="399">
        <v>3</v>
      </c>
      <c r="E193" s="399" t="s">
        <v>300</v>
      </c>
      <c r="F193" s="400" t="s">
        <v>154</v>
      </c>
      <c r="G193" s="401"/>
      <c r="H193" s="401"/>
      <c r="I193" s="401"/>
      <c r="J193" s="401">
        <f>SUBTOTAL(9,G193:I193)</f>
        <v>0</v>
      </c>
      <c r="K193" s="342">
        <f t="shared" si="6"/>
        <v>0</v>
      </c>
      <c r="L193" s="351"/>
      <c r="M193" s="352"/>
    </row>
    <row r="194" spans="1:13" x14ac:dyDescent="0.3">
      <c r="A194" s="394">
        <v>2</v>
      </c>
      <c r="B194" s="395">
        <v>2</v>
      </c>
      <c r="C194" s="395">
        <v>8</v>
      </c>
      <c r="D194" s="395">
        <v>4</v>
      </c>
      <c r="E194" s="395"/>
      <c r="F194" s="406" t="s">
        <v>155</v>
      </c>
      <c r="G194" s="397">
        <f>G195</f>
        <v>0</v>
      </c>
      <c r="H194" s="397">
        <f>H195</f>
        <v>0</v>
      </c>
      <c r="I194" s="397">
        <f>I195</f>
        <v>0</v>
      </c>
      <c r="J194" s="397">
        <f>J195</f>
        <v>0</v>
      </c>
      <c r="K194" s="341">
        <f t="shared" si="6"/>
        <v>0</v>
      </c>
      <c r="L194" s="351"/>
      <c r="M194" s="352"/>
    </row>
    <row r="195" spans="1:13" x14ac:dyDescent="0.3">
      <c r="A195" s="398">
        <v>2</v>
      </c>
      <c r="B195" s="399">
        <v>2</v>
      </c>
      <c r="C195" s="399">
        <v>8</v>
      </c>
      <c r="D195" s="399">
        <v>4</v>
      </c>
      <c r="E195" s="399" t="s">
        <v>300</v>
      </c>
      <c r="F195" s="400" t="s">
        <v>155</v>
      </c>
      <c r="G195" s="401"/>
      <c r="H195" s="401">
        <v>0</v>
      </c>
      <c r="I195" s="401"/>
      <c r="J195" s="401">
        <f>SUBTOTAL(9,G195:I195)</f>
        <v>0</v>
      </c>
      <c r="K195" s="342">
        <f t="shared" si="6"/>
        <v>0</v>
      </c>
      <c r="L195" s="351"/>
      <c r="M195" s="352"/>
    </row>
    <row r="196" spans="1:13" x14ac:dyDescent="0.3">
      <c r="A196" s="394">
        <v>2</v>
      </c>
      <c r="B196" s="395">
        <v>2</v>
      </c>
      <c r="C196" s="395">
        <v>8</v>
      </c>
      <c r="D196" s="395">
        <v>5</v>
      </c>
      <c r="E196" s="395"/>
      <c r="F196" s="406" t="s">
        <v>156</v>
      </c>
      <c r="G196" s="397">
        <f>SUM(G197:G199)</f>
        <v>0</v>
      </c>
      <c r="H196" s="397">
        <f>SUM(H197:H199)</f>
        <v>1520000</v>
      </c>
      <c r="I196" s="397">
        <f>SUM(I197:I199)</f>
        <v>0</v>
      </c>
      <c r="J196" s="397">
        <f>SUM(J197:J199)</f>
        <v>1520000</v>
      </c>
      <c r="K196" s="341">
        <f t="shared" si="6"/>
        <v>0.13248856670737622</v>
      </c>
      <c r="L196" s="351"/>
      <c r="M196" s="352"/>
    </row>
    <row r="197" spans="1:13" x14ac:dyDescent="0.3">
      <c r="A197" s="398">
        <v>2</v>
      </c>
      <c r="B197" s="399">
        <v>2</v>
      </c>
      <c r="C197" s="399">
        <v>8</v>
      </c>
      <c r="D197" s="399">
        <v>5</v>
      </c>
      <c r="E197" s="399" t="s">
        <v>300</v>
      </c>
      <c r="F197" s="400" t="s">
        <v>157</v>
      </c>
      <c r="G197" s="401"/>
      <c r="H197" s="401">
        <v>1520000</v>
      </c>
      <c r="I197" s="401"/>
      <c r="J197" s="401">
        <f>SUBTOTAL(9,G197:I197)</f>
        <v>1520000</v>
      </c>
      <c r="K197" s="342">
        <f t="shared" si="6"/>
        <v>0.13248856670737622</v>
      </c>
      <c r="L197" s="351"/>
      <c r="M197" s="352"/>
    </row>
    <row r="198" spans="1:13" x14ac:dyDescent="0.3">
      <c r="A198" s="398">
        <v>2</v>
      </c>
      <c r="B198" s="399">
        <v>2</v>
      </c>
      <c r="C198" s="399">
        <v>8</v>
      </c>
      <c r="D198" s="399">
        <v>5</v>
      </c>
      <c r="E198" s="399" t="s">
        <v>301</v>
      </c>
      <c r="F198" s="400" t="s">
        <v>158</v>
      </c>
      <c r="G198" s="401"/>
      <c r="H198" s="401">
        <v>0</v>
      </c>
      <c r="I198" s="401"/>
      <c r="J198" s="401">
        <f>SUBTOTAL(9,G198:I198)</f>
        <v>0</v>
      </c>
      <c r="K198" s="342">
        <f t="shared" si="6"/>
        <v>0</v>
      </c>
      <c r="L198" s="351"/>
      <c r="M198" s="352"/>
    </row>
    <row r="199" spans="1:13" x14ac:dyDescent="0.3">
      <c r="A199" s="398">
        <v>2</v>
      </c>
      <c r="B199" s="399">
        <v>2</v>
      </c>
      <c r="C199" s="399">
        <v>8</v>
      </c>
      <c r="D199" s="399">
        <v>5</v>
      </c>
      <c r="E199" s="399" t="s">
        <v>302</v>
      </c>
      <c r="F199" s="400" t="s">
        <v>309</v>
      </c>
      <c r="G199" s="401"/>
      <c r="H199" s="401">
        <v>0</v>
      </c>
      <c r="I199" s="401"/>
      <c r="J199" s="401">
        <f>SUBTOTAL(9,G199:I199)</f>
        <v>0</v>
      </c>
      <c r="K199" s="342">
        <f t="shared" si="6"/>
        <v>0</v>
      </c>
      <c r="L199" s="351"/>
      <c r="M199" s="352"/>
    </row>
    <row r="200" spans="1:13" x14ac:dyDescent="0.3">
      <c r="A200" s="394">
        <v>2</v>
      </c>
      <c r="B200" s="395">
        <v>2</v>
      </c>
      <c r="C200" s="395">
        <v>8</v>
      </c>
      <c r="D200" s="395">
        <v>6</v>
      </c>
      <c r="E200" s="395"/>
      <c r="F200" s="406" t="s">
        <v>159</v>
      </c>
      <c r="G200" s="397">
        <f>SUM(G201:G204)</f>
        <v>0</v>
      </c>
      <c r="H200" s="397">
        <f>SUM(H201:H204)</f>
        <v>0</v>
      </c>
      <c r="I200" s="397">
        <f>SUM(I201:I204)</f>
        <v>0</v>
      </c>
      <c r="J200" s="397">
        <f>SUM(J201:J204)</f>
        <v>0</v>
      </c>
      <c r="K200" s="341">
        <f t="shared" si="6"/>
        <v>0</v>
      </c>
      <c r="L200" s="351"/>
      <c r="M200" s="352"/>
    </row>
    <row r="201" spans="1:13" x14ac:dyDescent="0.3">
      <c r="A201" s="398">
        <v>2</v>
      </c>
      <c r="B201" s="399">
        <v>2</v>
      </c>
      <c r="C201" s="399">
        <v>8</v>
      </c>
      <c r="D201" s="399">
        <v>6</v>
      </c>
      <c r="E201" s="399" t="s">
        <v>300</v>
      </c>
      <c r="F201" s="400" t="s">
        <v>371</v>
      </c>
      <c r="G201" s="401"/>
      <c r="H201" s="401">
        <v>0</v>
      </c>
      <c r="I201" s="401"/>
      <c r="J201" s="401">
        <f>SUBTOTAL(9,G201:I201)</f>
        <v>0</v>
      </c>
      <c r="K201" s="342">
        <f t="shared" si="6"/>
        <v>0</v>
      </c>
      <c r="L201" s="351"/>
      <c r="M201" s="352"/>
    </row>
    <row r="202" spans="1:13" x14ac:dyDescent="0.3">
      <c r="A202" s="398">
        <v>2</v>
      </c>
      <c r="B202" s="399">
        <v>2</v>
      </c>
      <c r="C202" s="399">
        <v>8</v>
      </c>
      <c r="D202" s="399">
        <v>6</v>
      </c>
      <c r="E202" s="399" t="s">
        <v>301</v>
      </c>
      <c r="F202" s="400" t="s">
        <v>160</v>
      </c>
      <c r="G202" s="401"/>
      <c r="H202" s="401">
        <v>0</v>
      </c>
      <c r="I202" s="401"/>
      <c r="J202" s="401">
        <f>SUBTOTAL(9,G202:I202)</f>
        <v>0</v>
      </c>
      <c r="K202" s="342">
        <f t="shared" si="6"/>
        <v>0</v>
      </c>
      <c r="L202" s="351"/>
      <c r="M202" s="352"/>
    </row>
    <row r="203" spans="1:13" x14ac:dyDescent="0.3">
      <c r="A203" s="398">
        <v>2</v>
      </c>
      <c r="B203" s="399">
        <v>2</v>
      </c>
      <c r="C203" s="399">
        <v>8</v>
      </c>
      <c r="D203" s="399">
        <v>6</v>
      </c>
      <c r="E203" s="399" t="s">
        <v>302</v>
      </c>
      <c r="F203" s="400" t="s">
        <v>161</v>
      </c>
      <c r="G203" s="401"/>
      <c r="H203" s="401">
        <v>0</v>
      </c>
      <c r="I203" s="401"/>
      <c r="J203" s="401">
        <f>SUBTOTAL(9,G203:I203)</f>
        <v>0</v>
      </c>
      <c r="K203" s="342">
        <f t="shared" si="6"/>
        <v>0</v>
      </c>
      <c r="L203" s="351"/>
      <c r="M203" s="352"/>
    </row>
    <row r="204" spans="1:13" x14ac:dyDescent="0.3">
      <c r="A204" s="398">
        <v>2</v>
      </c>
      <c r="B204" s="399">
        <v>2</v>
      </c>
      <c r="C204" s="399">
        <v>8</v>
      </c>
      <c r="D204" s="399">
        <v>6</v>
      </c>
      <c r="E204" s="399" t="s">
        <v>303</v>
      </c>
      <c r="F204" s="400" t="s">
        <v>162</v>
      </c>
      <c r="G204" s="401"/>
      <c r="H204" s="401">
        <v>0</v>
      </c>
      <c r="I204" s="401"/>
      <c r="J204" s="401">
        <f>SUBTOTAL(9,G204:I204)</f>
        <v>0</v>
      </c>
      <c r="K204" s="342">
        <f t="shared" si="6"/>
        <v>0</v>
      </c>
      <c r="L204" s="351"/>
      <c r="M204" s="352"/>
    </row>
    <row r="205" spans="1:13" x14ac:dyDescent="0.3">
      <c r="A205" s="394">
        <v>2</v>
      </c>
      <c r="B205" s="395">
        <v>2</v>
      </c>
      <c r="C205" s="395">
        <v>8</v>
      </c>
      <c r="D205" s="395">
        <v>7</v>
      </c>
      <c r="E205" s="395"/>
      <c r="F205" s="406" t="s">
        <v>163</v>
      </c>
      <c r="G205" s="397">
        <f>SUM(G206:G211)</f>
        <v>0</v>
      </c>
      <c r="H205" s="397">
        <f>+H206+H207+H209+H210</f>
        <v>4704534</v>
      </c>
      <c r="I205" s="397">
        <f>SUM(I206:I211)</f>
        <v>0</v>
      </c>
      <c r="J205" s="397">
        <f>SUM(J206:J211)</f>
        <v>4704534</v>
      </c>
      <c r="K205" s="341">
        <f t="shared" si="6"/>
        <v>0.41006379387244707</v>
      </c>
      <c r="L205" s="351"/>
      <c r="M205" s="352"/>
    </row>
    <row r="206" spans="1:13" ht="31.5" x14ac:dyDescent="0.3">
      <c r="A206" s="398">
        <v>2</v>
      </c>
      <c r="B206" s="399">
        <v>2</v>
      </c>
      <c r="C206" s="399">
        <v>8</v>
      </c>
      <c r="D206" s="399">
        <v>7</v>
      </c>
      <c r="E206" s="399" t="s">
        <v>300</v>
      </c>
      <c r="F206" s="400" t="s">
        <v>372</v>
      </c>
      <c r="G206" s="401"/>
      <c r="H206" s="401">
        <v>9200</v>
      </c>
      <c r="I206" s="401"/>
      <c r="J206" s="401">
        <f t="shared" ref="J206:J211" si="9">SUBTOTAL(9,G206:I206)</f>
        <v>9200</v>
      </c>
      <c r="K206" s="342">
        <f t="shared" si="6"/>
        <v>8.0190448270254036E-4</v>
      </c>
      <c r="L206" s="351"/>
      <c r="M206" s="352"/>
    </row>
    <row r="207" spans="1:13" x14ac:dyDescent="0.3">
      <c r="A207" s="398">
        <v>2</v>
      </c>
      <c r="B207" s="399">
        <v>2</v>
      </c>
      <c r="C207" s="399">
        <v>8</v>
      </c>
      <c r="D207" s="399">
        <v>7</v>
      </c>
      <c r="E207" s="399" t="s">
        <v>301</v>
      </c>
      <c r="F207" s="400" t="s">
        <v>164</v>
      </c>
      <c r="G207" s="401"/>
      <c r="H207" s="401">
        <v>432000</v>
      </c>
      <c r="I207" s="401"/>
      <c r="J207" s="401">
        <f t="shared" si="9"/>
        <v>432000</v>
      </c>
      <c r="K207" s="342">
        <f t="shared" si="6"/>
        <v>3.7654645274727977E-2</v>
      </c>
      <c r="L207" s="351"/>
      <c r="M207" s="352"/>
    </row>
    <row r="208" spans="1:13" x14ac:dyDescent="0.3">
      <c r="A208" s="398">
        <v>2</v>
      </c>
      <c r="B208" s="399">
        <v>2</v>
      </c>
      <c r="C208" s="399">
        <v>8</v>
      </c>
      <c r="D208" s="399">
        <v>7</v>
      </c>
      <c r="E208" s="399" t="s">
        <v>302</v>
      </c>
      <c r="F208" s="400" t="s">
        <v>165</v>
      </c>
      <c r="G208" s="401"/>
      <c r="H208" s="401">
        <v>0</v>
      </c>
      <c r="I208" s="401"/>
      <c r="J208" s="401">
        <f t="shared" si="9"/>
        <v>0</v>
      </c>
      <c r="K208" s="342">
        <f t="shared" si="6"/>
        <v>0</v>
      </c>
      <c r="L208" s="351"/>
      <c r="M208" s="352"/>
    </row>
    <row r="209" spans="1:15" x14ac:dyDescent="0.3">
      <c r="A209" s="398">
        <v>2</v>
      </c>
      <c r="B209" s="399">
        <v>2</v>
      </c>
      <c r="C209" s="399">
        <v>8</v>
      </c>
      <c r="D209" s="399">
        <v>7</v>
      </c>
      <c r="E209" s="399" t="s">
        <v>303</v>
      </c>
      <c r="F209" s="400" t="s">
        <v>166</v>
      </c>
      <c r="G209" s="401"/>
      <c r="H209" s="401">
        <v>1500000</v>
      </c>
      <c r="I209" s="401"/>
      <c r="J209" s="401">
        <f t="shared" si="9"/>
        <v>1500000</v>
      </c>
      <c r="K209" s="342">
        <f t="shared" si="6"/>
        <v>0.13074529609280547</v>
      </c>
      <c r="L209" s="351"/>
      <c r="M209" s="352"/>
    </row>
    <row r="210" spans="1:15" ht="31.5" x14ac:dyDescent="0.3">
      <c r="A210" s="398">
        <v>2</v>
      </c>
      <c r="B210" s="399">
        <v>2</v>
      </c>
      <c r="C210" s="399">
        <v>8</v>
      </c>
      <c r="D210" s="399">
        <v>7</v>
      </c>
      <c r="E210" s="399" t="s">
        <v>307</v>
      </c>
      <c r="F210" s="400" t="s">
        <v>167</v>
      </c>
      <c r="G210" s="401"/>
      <c r="H210" s="401">
        <v>2763334</v>
      </c>
      <c r="I210" s="401"/>
      <c r="J210" s="401">
        <f t="shared" si="9"/>
        <v>2763334</v>
      </c>
      <c r="K210" s="342">
        <f t="shared" ref="K210:K273" si="10">IFERROR(J210/$J$18*100,"0.00")</f>
        <v>0.24086194802221103</v>
      </c>
      <c r="L210" s="351"/>
      <c r="M210" s="352"/>
    </row>
    <row r="211" spans="1:15" x14ac:dyDescent="0.3">
      <c r="A211" s="398">
        <v>2</v>
      </c>
      <c r="B211" s="399">
        <v>2</v>
      </c>
      <c r="C211" s="399">
        <v>8</v>
      </c>
      <c r="D211" s="399">
        <v>7</v>
      </c>
      <c r="E211" s="399" t="s">
        <v>345</v>
      </c>
      <c r="F211" s="400" t="s">
        <v>168</v>
      </c>
      <c r="G211" s="401"/>
      <c r="H211" s="401">
        <v>0</v>
      </c>
      <c r="I211" s="401"/>
      <c r="J211" s="401">
        <f t="shared" si="9"/>
        <v>0</v>
      </c>
      <c r="K211" s="342">
        <f t="shared" si="10"/>
        <v>0</v>
      </c>
      <c r="L211" s="351"/>
      <c r="M211" s="352"/>
    </row>
    <row r="212" spans="1:15" x14ac:dyDescent="0.3">
      <c r="A212" s="394">
        <v>2</v>
      </c>
      <c r="B212" s="395">
        <v>2</v>
      </c>
      <c r="C212" s="395">
        <v>8</v>
      </c>
      <c r="D212" s="395">
        <v>8</v>
      </c>
      <c r="E212" s="395"/>
      <c r="F212" s="406" t="s">
        <v>169</v>
      </c>
      <c r="G212" s="397">
        <f>SUM(G213:G215)</f>
        <v>0</v>
      </c>
      <c r="H212" s="397">
        <f>SUM(H213:H215)</f>
        <v>0</v>
      </c>
      <c r="I212" s="397">
        <f>SUM(I213:I215)</f>
        <v>0</v>
      </c>
      <c r="J212" s="397">
        <f>SUM(J213:J215)</f>
        <v>0</v>
      </c>
      <c r="K212" s="341">
        <f t="shared" si="10"/>
        <v>0</v>
      </c>
      <c r="L212" s="351"/>
      <c r="M212" s="352"/>
    </row>
    <row r="213" spans="1:15" x14ac:dyDescent="0.3">
      <c r="A213" s="398">
        <v>2</v>
      </c>
      <c r="B213" s="399">
        <v>2</v>
      </c>
      <c r="C213" s="399">
        <v>8</v>
      </c>
      <c r="D213" s="399">
        <v>8</v>
      </c>
      <c r="E213" s="399" t="s">
        <v>300</v>
      </c>
      <c r="F213" s="400" t="s">
        <v>170</v>
      </c>
      <c r="G213" s="401"/>
      <c r="H213" s="401">
        <v>0</v>
      </c>
      <c r="I213" s="401"/>
      <c r="J213" s="401">
        <f>SUBTOTAL(9,G213:I213)</f>
        <v>0</v>
      </c>
      <c r="K213" s="342">
        <f t="shared" si="10"/>
        <v>0</v>
      </c>
      <c r="L213" s="351"/>
      <c r="M213" s="352"/>
    </row>
    <row r="214" spans="1:15" x14ac:dyDescent="0.3">
      <c r="A214" s="398">
        <v>2</v>
      </c>
      <c r="B214" s="399">
        <v>2</v>
      </c>
      <c r="C214" s="399">
        <v>8</v>
      </c>
      <c r="D214" s="399">
        <v>8</v>
      </c>
      <c r="E214" s="399" t="s">
        <v>301</v>
      </c>
      <c r="F214" s="400" t="s">
        <v>171</v>
      </c>
      <c r="G214" s="401"/>
      <c r="H214" s="401">
        <v>0</v>
      </c>
      <c r="I214" s="401"/>
      <c r="J214" s="401">
        <f>SUBTOTAL(9,G214:I214)</f>
        <v>0</v>
      </c>
      <c r="K214" s="342">
        <f t="shared" si="10"/>
        <v>0</v>
      </c>
      <c r="L214" s="351"/>
      <c r="M214" s="352"/>
    </row>
    <row r="215" spans="1:15" x14ac:dyDescent="0.3">
      <c r="A215" s="398">
        <v>2</v>
      </c>
      <c r="B215" s="399">
        <v>2</v>
      </c>
      <c r="C215" s="399">
        <v>8</v>
      </c>
      <c r="D215" s="399">
        <v>8</v>
      </c>
      <c r="E215" s="399" t="s">
        <v>302</v>
      </c>
      <c r="F215" s="400" t="s">
        <v>172</v>
      </c>
      <c r="G215" s="401"/>
      <c r="H215" s="401">
        <v>0</v>
      </c>
      <c r="I215" s="401"/>
      <c r="J215" s="401">
        <f>SUBTOTAL(9,G215:I215)</f>
        <v>0</v>
      </c>
      <c r="K215" s="342">
        <f t="shared" si="10"/>
        <v>0</v>
      </c>
      <c r="L215" s="351"/>
      <c r="M215" s="352"/>
    </row>
    <row r="216" spans="1:15" x14ac:dyDescent="0.3">
      <c r="A216" s="394">
        <v>2</v>
      </c>
      <c r="B216" s="395">
        <v>2</v>
      </c>
      <c r="C216" s="395">
        <v>8</v>
      </c>
      <c r="D216" s="395">
        <v>9</v>
      </c>
      <c r="E216" s="395"/>
      <c r="F216" s="406" t="s">
        <v>173</v>
      </c>
      <c r="G216" s="397">
        <f>SUM(G217:G221)</f>
        <v>0</v>
      </c>
      <c r="H216" s="397">
        <f>SUM(H217:H221)</f>
        <v>0</v>
      </c>
      <c r="I216" s="397">
        <f>SUM(I217:I221)</f>
        <v>0</v>
      </c>
      <c r="J216" s="397">
        <f>SUM(J217:J221)</f>
        <v>0</v>
      </c>
      <c r="K216" s="341">
        <f t="shared" si="10"/>
        <v>0</v>
      </c>
      <c r="L216" s="351"/>
      <c r="M216" s="352"/>
    </row>
    <row r="217" spans="1:15" ht="31.5" x14ac:dyDescent="0.3">
      <c r="A217" s="422">
        <v>2</v>
      </c>
      <c r="B217" s="399">
        <v>2</v>
      </c>
      <c r="C217" s="399">
        <v>8</v>
      </c>
      <c r="D217" s="399">
        <v>9</v>
      </c>
      <c r="E217" s="399" t="s">
        <v>300</v>
      </c>
      <c r="F217" s="400" t="s">
        <v>310</v>
      </c>
      <c r="G217" s="401"/>
      <c r="H217" s="401">
        <v>0</v>
      </c>
      <c r="I217" s="401"/>
      <c r="J217" s="401">
        <f>SUBTOTAL(9,G217:I217)</f>
        <v>0</v>
      </c>
      <c r="K217" s="342">
        <f t="shared" si="10"/>
        <v>0</v>
      </c>
      <c r="L217" s="351"/>
      <c r="M217" s="352"/>
    </row>
    <row r="218" spans="1:15" ht="31.5" x14ac:dyDescent="0.3">
      <c r="A218" s="422">
        <v>2</v>
      </c>
      <c r="B218" s="399">
        <v>2</v>
      </c>
      <c r="C218" s="399">
        <v>8</v>
      </c>
      <c r="D218" s="399">
        <v>9</v>
      </c>
      <c r="E218" s="399" t="s">
        <v>301</v>
      </c>
      <c r="F218" s="400" t="s">
        <v>311</v>
      </c>
      <c r="G218" s="401"/>
      <c r="H218" s="401">
        <v>0</v>
      </c>
      <c r="I218" s="401"/>
      <c r="J218" s="401">
        <f>SUBTOTAL(9,G218:I218)</f>
        <v>0</v>
      </c>
      <c r="K218" s="342">
        <f t="shared" si="10"/>
        <v>0</v>
      </c>
      <c r="L218" s="351"/>
      <c r="M218" s="352"/>
    </row>
    <row r="219" spans="1:15" ht="31.5" x14ac:dyDescent="0.3">
      <c r="A219" s="422">
        <v>2</v>
      </c>
      <c r="B219" s="399">
        <v>2</v>
      </c>
      <c r="C219" s="399">
        <v>8</v>
      </c>
      <c r="D219" s="399">
        <v>9</v>
      </c>
      <c r="E219" s="399" t="s">
        <v>302</v>
      </c>
      <c r="F219" s="400" t="s">
        <v>373</v>
      </c>
      <c r="G219" s="401"/>
      <c r="H219" s="401">
        <v>0</v>
      </c>
      <c r="I219" s="401"/>
      <c r="J219" s="401">
        <f>SUBTOTAL(9,G219:I219)</f>
        <v>0</v>
      </c>
      <c r="K219" s="342">
        <f t="shared" si="10"/>
        <v>0</v>
      </c>
      <c r="L219" s="351"/>
      <c r="M219" s="352"/>
    </row>
    <row r="220" spans="1:15" ht="31.5" x14ac:dyDescent="0.3">
      <c r="A220" s="422">
        <v>2</v>
      </c>
      <c r="B220" s="399">
        <v>2</v>
      </c>
      <c r="C220" s="399">
        <v>8</v>
      </c>
      <c r="D220" s="399">
        <v>9</v>
      </c>
      <c r="E220" s="399" t="s">
        <v>303</v>
      </c>
      <c r="F220" s="400" t="s">
        <v>312</v>
      </c>
      <c r="G220" s="401"/>
      <c r="H220" s="401">
        <v>0</v>
      </c>
      <c r="I220" s="401"/>
      <c r="J220" s="401">
        <f>SUBTOTAL(9,G220:I220)</f>
        <v>0</v>
      </c>
      <c r="K220" s="342">
        <f t="shared" si="10"/>
        <v>0</v>
      </c>
      <c r="L220" s="351"/>
      <c r="M220" s="352"/>
    </row>
    <row r="221" spans="1:15" ht="31.5" x14ac:dyDescent="0.3">
      <c r="A221" s="398">
        <v>2</v>
      </c>
      <c r="B221" s="399">
        <v>2</v>
      </c>
      <c r="C221" s="399">
        <v>8</v>
      </c>
      <c r="D221" s="399">
        <v>9</v>
      </c>
      <c r="E221" s="399" t="s">
        <v>307</v>
      </c>
      <c r="F221" s="400" t="s">
        <v>174</v>
      </c>
      <c r="G221" s="401"/>
      <c r="H221" s="401">
        <v>0</v>
      </c>
      <c r="I221" s="401"/>
      <c r="J221" s="401">
        <f>SUBTOTAL(9,G221:I221)</f>
        <v>0</v>
      </c>
      <c r="K221" s="342">
        <f t="shared" si="10"/>
        <v>0</v>
      </c>
      <c r="L221" s="351"/>
      <c r="M221" s="352"/>
    </row>
    <row r="222" spans="1:15" x14ac:dyDescent="0.3">
      <c r="A222" s="390">
        <v>2</v>
      </c>
      <c r="B222" s="391">
        <v>2</v>
      </c>
      <c r="C222" s="391">
        <v>9</v>
      </c>
      <c r="D222" s="391"/>
      <c r="E222" s="391"/>
      <c r="F222" s="392" t="s">
        <v>1173</v>
      </c>
      <c r="G222" s="423">
        <f>G223</f>
        <v>0</v>
      </c>
      <c r="H222" s="423">
        <f>H223</f>
        <v>50000</v>
      </c>
      <c r="I222" s="423">
        <f t="shared" ref="H222:J223" si="11">I223</f>
        <v>0</v>
      </c>
      <c r="J222" s="423">
        <f t="shared" si="11"/>
        <v>50000</v>
      </c>
      <c r="K222" s="346">
        <f t="shared" si="10"/>
        <v>4.3581765364268492E-3</v>
      </c>
      <c r="L222" s="351"/>
      <c r="M222" s="352"/>
      <c r="N222" s="318"/>
      <c r="O222" s="319"/>
    </row>
    <row r="223" spans="1:15" x14ac:dyDescent="0.3">
      <c r="A223" s="398">
        <v>2</v>
      </c>
      <c r="B223" s="399">
        <v>2</v>
      </c>
      <c r="C223" s="399">
        <v>9</v>
      </c>
      <c r="D223" s="399">
        <v>2</v>
      </c>
      <c r="E223" s="399"/>
      <c r="F223" s="400" t="s">
        <v>1174</v>
      </c>
      <c r="G223" s="401">
        <f>G224</f>
        <v>0</v>
      </c>
      <c r="H223" s="401">
        <f t="shared" si="11"/>
        <v>50000</v>
      </c>
      <c r="I223" s="401">
        <f t="shared" si="11"/>
        <v>0</v>
      </c>
      <c r="J223" s="401">
        <f t="shared" si="11"/>
        <v>50000</v>
      </c>
      <c r="K223" s="342">
        <f t="shared" si="10"/>
        <v>4.3581765364268492E-3</v>
      </c>
      <c r="L223" s="351"/>
      <c r="M223" s="352"/>
    </row>
    <row r="224" spans="1:15" x14ac:dyDescent="0.3">
      <c r="A224" s="398">
        <v>2</v>
      </c>
      <c r="B224" s="399">
        <v>2</v>
      </c>
      <c r="C224" s="399">
        <v>9</v>
      </c>
      <c r="D224" s="399">
        <v>2</v>
      </c>
      <c r="E224" s="399" t="s">
        <v>300</v>
      </c>
      <c r="F224" s="400" t="s">
        <v>1174</v>
      </c>
      <c r="G224" s="401"/>
      <c r="H224" s="401">
        <v>50000</v>
      </c>
      <c r="I224" s="401"/>
      <c r="J224" s="401">
        <f>SUBTOTAL(9,G224:I224)</f>
        <v>50000</v>
      </c>
      <c r="K224" s="342">
        <f t="shared" si="10"/>
        <v>4.3581765364268492E-3</v>
      </c>
      <c r="L224" s="351"/>
      <c r="M224" s="352"/>
    </row>
    <row r="225" spans="1:13" ht="16.5" x14ac:dyDescent="0.3">
      <c r="A225" s="385">
        <v>2</v>
      </c>
      <c r="B225" s="386">
        <v>3</v>
      </c>
      <c r="C225" s="387"/>
      <c r="D225" s="387"/>
      <c r="E225" s="387"/>
      <c r="F225" s="388" t="s">
        <v>28</v>
      </c>
      <c r="G225" s="389">
        <f>+G226+G238+G247+G260+G265+G276+G304+G320+G325</f>
        <v>0</v>
      </c>
      <c r="H225" s="389">
        <f>+H226+H238+H247+H260+H265+H276+H304+H320+H325</f>
        <v>484154080</v>
      </c>
      <c r="I225" s="389">
        <f>+I226+I238+I247+I260+I265+I276+I304+I320+I325</f>
        <v>0</v>
      </c>
      <c r="J225" s="389">
        <f>+J226+J238+J247+J260+J265+J276+J304+J320+J325</f>
        <v>484154080</v>
      </c>
      <c r="K225" s="339">
        <f t="shared" si="10"/>
        <v>42.200579029426557</v>
      </c>
      <c r="L225" s="617">
        <f>+H225-484154080</f>
        <v>0</v>
      </c>
      <c r="M225" s="352"/>
    </row>
    <row r="226" spans="1:13" x14ac:dyDescent="0.3">
      <c r="A226" s="390">
        <v>2</v>
      </c>
      <c r="B226" s="391">
        <v>3</v>
      </c>
      <c r="C226" s="391">
        <v>1</v>
      </c>
      <c r="D226" s="391"/>
      <c r="E226" s="391"/>
      <c r="F226" s="392" t="s">
        <v>29</v>
      </c>
      <c r="G226" s="393">
        <f>+G227+G230+G232+G236</f>
        <v>0</v>
      </c>
      <c r="H226" s="393">
        <f>+H227+H230+H232+H236</f>
        <v>18153424</v>
      </c>
      <c r="I226" s="393">
        <f>+I227+I230+I232+I236</f>
        <v>0</v>
      </c>
      <c r="J226" s="393">
        <f>+J227+J230+J232+J236</f>
        <v>18153424</v>
      </c>
      <c r="K226" s="340">
        <f t="shared" si="10"/>
        <v>1.5823165306521607</v>
      </c>
      <c r="L226" s="351"/>
      <c r="M226" s="352"/>
    </row>
    <row r="227" spans="1:13" x14ac:dyDescent="0.3">
      <c r="A227" s="394">
        <v>2</v>
      </c>
      <c r="B227" s="395">
        <v>3</v>
      </c>
      <c r="C227" s="395">
        <v>1</v>
      </c>
      <c r="D227" s="395">
        <v>1</v>
      </c>
      <c r="E227" s="395"/>
      <c r="F227" s="406" t="s">
        <v>175</v>
      </c>
      <c r="G227" s="397">
        <f>SUM(G228:G228)</f>
        <v>0</v>
      </c>
      <c r="H227" s="397">
        <f>SUM(H228:H228)</f>
        <v>18149840</v>
      </c>
      <c r="I227" s="397">
        <f>SUM(I228:I228)</f>
        <v>0</v>
      </c>
      <c r="J227" s="397">
        <f>SUM(J228:J228)</f>
        <v>18149840</v>
      </c>
      <c r="K227" s="341">
        <f t="shared" si="10"/>
        <v>1.58200413655803</v>
      </c>
      <c r="L227" s="351"/>
      <c r="M227" s="352"/>
    </row>
    <row r="228" spans="1:13" ht="16.5" x14ac:dyDescent="0.3">
      <c r="A228" s="407">
        <v>2</v>
      </c>
      <c r="B228" s="399">
        <v>3</v>
      </c>
      <c r="C228" s="399">
        <v>1</v>
      </c>
      <c r="D228" s="399">
        <v>1</v>
      </c>
      <c r="E228" s="399" t="s">
        <v>300</v>
      </c>
      <c r="F228" s="400" t="s">
        <v>175</v>
      </c>
      <c r="G228" s="401"/>
      <c r="H228" s="401">
        <v>18149840</v>
      </c>
      <c r="I228" s="401"/>
      <c r="J228" s="401">
        <f>SUBTOTAL(9,G228:I228)</f>
        <v>18149840</v>
      </c>
      <c r="K228" s="342">
        <f t="shared" si="10"/>
        <v>1.58200413655803</v>
      </c>
      <c r="L228" s="351"/>
      <c r="M228" s="352"/>
    </row>
    <row r="229" spans="1:13" ht="16.5" x14ac:dyDescent="0.3">
      <c r="A229" s="407">
        <v>2</v>
      </c>
      <c r="B229" s="399">
        <v>3</v>
      </c>
      <c r="C229" s="399">
        <v>1</v>
      </c>
      <c r="D229" s="399">
        <v>1</v>
      </c>
      <c r="E229" s="399" t="s">
        <v>301</v>
      </c>
      <c r="F229" s="400" t="s">
        <v>176</v>
      </c>
      <c r="G229" s="413"/>
      <c r="H229" s="413">
        <v>0</v>
      </c>
      <c r="I229" s="413"/>
      <c r="J229" s="401">
        <f>SUBTOTAL(9,G229:I229)</f>
        <v>0</v>
      </c>
      <c r="K229" s="342">
        <f t="shared" si="10"/>
        <v>0</v>
      </c>
      <c r="L229" s="351"/>
      <c r="M229" s="352"/>
    </row>
    <row r="230" spans="1:13" x14ac:dyDescent="0.3">
      <c r="A230" s="394">
        <v>2</v>
      </c>
      <c r="B230" s="395">
        <v>3</v>
      </c>
      <c r="C230" s="395">
        <v>1</v>
      </c>
      <c r="D230" s="395">
        <v>2</v>
      </c>
      <c r="E230" s="395"/>
      <c r="F230" s="406" t="s">
        <v>178</v>
      </c>
      <c r="G230" s="416">
        <f>+G231</f>
        <v>0</v>
      </c>
      <c r="H230" s="416">
        <f>+H231</f>
        <v>0</v>
      </c>
      <c r="I230" s="416">
        <f>+I231</f>
        <v>0</v>
      </c>
      <c r="J230" s="416">
        <f>+J231</f>
        <v>0</v>
      </c>
      <c r="K230" s="344">
        <f t="shared" si="10"/>
        <v>0</v>
      </c>
      <c r="L230" s="351"/>
      <c r="M230" s="352"/>
    </row>
    <row r="231" spans="1:13" ht="16.5" x14ac:dyDescent="0.3">
      <c r="A231" s="407">
        <v>2</v>
      </c>
      <c r="B231" s="399">
        <v>3</v>
      </c>
      <c r="C231" s="399">
        <v>1</v>
      </c>
      <c r="D231" s="399">
        <v>2</v>
      </c>
      <c r="E231" s="399" t="s">
        <v>300</v>
      </c>
      <c r="F231" s="400" t="s">
        <v>178</v>
      </c>
      <c r="G231" s="413"/>
      <c r="H231" s="413">
        <v>0</v>
      </c>
      <c r="I231" s="413"/>
      <c r="J231" s="401">
        <f>SUBTOTAL(9,G231:I231)</f>
        <v>0</v>
      </c>
      <c r="K231" s="342">
        <f t="shared" si="10"/>
        <v>0</v>
      </c>
      <c r="L231" s="351"/>
      <c r="M231" s="352"/>
    </row>
    <row r="232" spans="1:13" x14ac:dyDescent="0.3">
      <c r="A232" s="394">
        <v>2</v>
      </c>
      <c r="B232" s="395">
        <v>3</v>
      </c>
      <c r="C232" s="395">
        <v>1</v>
      </c>
      <c r="D232" s="395">
        <v>3</v>
      </c>
      <c r="E232" s="395"/>
      <c r="F232" s="406" t="s">
        <v>177</v>
      </c>
      <c r="G232" s="397">
        <f>SUM(G233:G235)</f>
        <v>0</v>
      </c>
      <c r="H232" s="397">
        <f>SUM(H233:H235)</f>
        <v>0</v>
      </c>
      <c r="I232" s="397">
        <f>SUM(I233:I235)</f>
        <v>0</v>
      </c>
      <c r="J232" s="397">
        <f>SUM(J233:J235)</f>
        <v>0</v>
      </c>
      <c r="K232" s="341">
        <f t="shared" si="10"/>
        <v>0</v>
      </c>
      <c r="L232" s="351"/>
      <c r="M232" s="352"/>
    </row>
    <row r="233" spans="1:13" ht="16.5" x14ac:dyDescent="0.3">
      <c r="A233" s="407">
        <v>2</v>
      </c>
      <c r="B233" s="399">
        <v>3</v>
      </c>
      <c r="C233" s="399">
        <v>1</v>
      </c>
      <c r="D233" s="399">
        <v>3</v>
      </c>
      <c r="E233" s="399" t="s">
        <v>300</v>
      </c>
      <c r="F233" s="400" t="s">
        <v>179</v>
      </c>
      <c r="G233" s="401"/>
      <c r="H233" s="401">
        <v>0</v>
      </c>
      <c r="I233" s="401"/>
      <c r="J233" s="401">
        <f>SUBTOTAL(9,G233:I233)</f>
        <v>0</v>
      </c>
      <c r="K233" s="342">
        <f t="shared" si="10"/>
        <v>0</v>
      </c>
      <c r="L233" s="351"/>
      <c r="M233" s="352"/>
    </row>
    <row r="234" spans="1:13" ht="16.5" x14ac:dyDescent="0.3">
      <c r="A234" s="407">
        <v>2</v>
      </c>
      <c r="B234" s="399">
        <v>3</v>
      </c>
      <c r="C234" s="399">
        <v>1</v>
      </c>
      <c r="D234" s="399">
        <v>3</v>
      </c>
      <c r="E234" s="399" t="s">
        <v>301</v>
      </c>
      <c r="F234" s="400" t="s">
        <v>180</v>
      </c>
      <c r="G234" s="401"/>
      <c r="H234" s="401">
        <v>0</v>
      </c>
      <c r="I234" s="401"/>
      <c r="J234" s="401">
        <f>SUBTOTAL(9,G234:I234)</f>
        <v>0</v>
      </c>
      <c r="K234" s="342">
        <f t="shared" si="10"/>
        <v>0</v>
      </c>
      <c r="L234" s="351"/>
      <c r="M234" s="352"/>
    </row>
    <row r="235" spans="1:13" ht="16.5" x14ac:dyDescent="0.3">
      <c r="A235" s="407">
        <v>2</v>
      </c>
      <c r="B235" s="399">
        <v>3</v>
      </c>
      <c r="C235" s="399">
        <v>1</v>
      </c>
      <c r="D235" s="399">
        <v>3</v>
      </c>
      <c r="E235" s="399" t="s">
        <v>302</v>
      </c>
      <c r="F235" s="400" t="s">
        <v>181</v>
      </c>
      <c r="G235" s="413"/>
      <c r="H235" s="401">
        <v>0</v>
      </c>
      <c r="I235" s="413"/>
      <c r="J235" s="401">
        <f>SUBTOTAL(9,G235:I235)</f>
        <v>0</v>
      </c>
      <c r="K235" s="342">
        <f t="shared" si="10"/>
        <v>0</v>
      </c>
      <c r="L235" s="351"/>
      <c r="M235" s="352"/>
    </row>
    <row r="236" spans="1:13" x14ac:dyDescent="0.3">
      <c r="A236" s="394">
        <v>2</v>
      </c>
      <c r="B236" s="395">
        <v>3</v>
      </c>
      <c r="C236" s="395">
        <v>1</v>
      </c>
      <c r="D236" s="395">
        <v>4</v>
      </c>
      <c r="E236" s="395"/>
      <c r="F236" s="406" t="s">
        <v>182</v>
      </c>
      <c r="G236" s="416">
        <f>+G237</f>
        <v>0</v>
      </c>
      <c r="H236" s="416">
        <f>+H237</f>
        <v>3584</v>
      </c>
      <c r="I236" s="416">
        <f>+I237</f>
        <v>0</v>
      </c>
      <c r="J236" s="416">
        <f>+J237</f>
        <v>3584</v>
      </c>
      <c r="K236" s="344">
        <f t="shared" si="10"/>
        <v>3.1239409413107654E-4</v>
      </c>
      <c r="L236" s="351"/>
      <c r="M236" s="352"/>
    </row>
    <row r="237" spans="1:13" ht="16.5" x14ac:dyDescent="0.3">
      <c r="A237" s="407">
        <v>2</v>
      </c>
      <c r="B237" s="399">
        <v>3</v>
      </c>
      <c r="C237" s="399">
        <v>1</v>
      </c>
      <c r="D237" s="399">
        <v>4</v>
      </c>
      <c r="E237" s="399" t="s">
        <v>300</v>
      </c>
      <c r="F237" s="400" t="s">
        <v>182</v>
      </c>
      <c r="G237" s="413"/>
      <c r="H237" s="401">
        <v>3584</v>
      </c>
      <c r="I237" s="413"/>
      <c r="J237" s="401">
        <f>SUBTOTAL(9,G237:I237)</f>
        <v>3584</v>
      </c>
      <c r="K237" s="342">
        <f t="shared" si="10"/>
        <v>3.1239409413107654E-4</v>
      </c>
      <c r="L237" s="351"/>
      <c r="M237" s="352"/>
    </row>
    <row r="238" spans="1:13" x14ac:dyDescent="0.3">
      <c r="A238" s="390">
        <v>2</v>
      </c>
      <c r="B238" s="391">
        <v>3</v>
      </c>
      <c r="C238" s="391">
        <v>2</v>
      </c>
      <c r="D238" s="391"/>
      <c r="E238" s="391"/>
      <c r="F238" s="392" t="s">
        <v>30</v>
      </c>
      <c r="G238" s="393">
        <f>+G239+G241+G243+G245</f>
        <v>0</v>
      </c>
      <c r="H238" s="393">
        <f>+H239+H241+H243+H245</f>
        <v>1037920</v>
      </c>
      <c r="I238" s="393">
        <f>+I239+I241+I243+I245</f>
        <v>0</v>
      </c>
      <c r="J238" s="393">
        <f>+J239+J241+J243+J245</f>
        <v>1037920</v>
      </c>
      <c r="K238" s="340">
        <f t="shared" si="10"/>
        <v>9.0468771813763116E-2</v>
      </c>
      <c r="L238" s="351"/>
      <c r="M238" s="352"/>
    </row>
    <row r="239" spans="1:13" x14ac:dyDescent="0.3">
      <c r="A239" s="394">
        <v>2</v>
      </c>
      <c r="B239" s="395">
        <v>3</v>
      </c>
      <c r="C239" s="395">
        <v>2</v>
      </c>
      <c r="D239" s="395">
        <v>1</v>
      </c>
      <c r="E239" s="395"/>
      <c r="F239" s="406" t="s">
        <v>183</v>
      </c>
      <c r="G239" s="416">
        <f>+G240</f>
        <v>0</v>
      </c>
      <c r="H239" s="416">
        <f>+H240</f>
        <v>987920</v>
      </c>
      <c r="I239" s="416">
        <f>+I240</f>
        <v>0</v>
      </c>
      <c r="J239" s="416">
        <f>+J240</f>
        <v>987920</v>
      </c>
      <c r="K239" s="344">
        <f t="shared" si="10"/>
        <v>8.6110595277336263E-2</v>
      </c>
      <c r="L239" s="351"/>
      <c r="M239" s="352"/>
    </row>
    <row r="240" spans="1:13" ht="16.5" x14ac:dyDescent="0.3">
      <c r="A240" s="407">
        <v>2</v>
      </c>
      <c r="B240" s="399">
        <v>3</v>
      </c>
      <c r="C240" s="399">
        <v>2</v>
      </c>
      <c r="D240" s="399">
        <v>1</v>
      </c>
      <c r="E240" s="399" t="s">
        <v>300</v>
      </c>
      <c r="F240" s="400" t="s">
        <v>183</v>
      </c>
      <c r="G240" s="413"/>
      <c r="H240" s="401">
        <v>987920</v>
      </c>
      <c r="I240" s="413"/>
      <c r="J240" s="401">
        <f>SUBTOTAL(9,G240:I240)</f>
        <v>987920</v>
      </c>
      <c r="K240" s="342">
        <f t="shared" si="10"/>
        <v>8.6110595277336263E-2</v>
      </c>
      <c r="L240" s="351"/>
      <c r="M240" s="352"/>
    </row>
    <row r="241" spans="1:13" x14ac:dyDescent="0.3">
      <c r="A241" s="394">
        <v>2</v>
      </c>
      <c r="B241" s="395">
        <v>3</v>
      </c>
      <c r="C241" s="395">
        <v>2</v>
      </c>
      <c r="D241" s="395">
        <v>2</v>
      </c>
      <c r="E241" s="395"/>
      <c r="F241" s="406" t="s">
        <v>184</v>
      </c>
      <c r="G241" s="416">
        <f>+G242</f>
        <v>0</v>
      </c>
      <c r="H241" s="416">
        <f>+H242</f>
        <v>42000</v>
      </c>
      <c r="I241" s="416">
        <f>+I242</f>
        <v>0</v>
      </c>
      <c r="J241" s="416">
        <f>+J242</f>
        <v>42000</v>
      </c>
      <c r="K241" s="344">
        <f t="shared" si="10"/>
        <v>3.6608682905985537E-3</v>
      </c>
      <c r="L241" s="351"/>
      <c r="M241" s="352"/>
    </row>
    <row r="242" spans="1:13" ht="16.5" x14ac:dyDescent="0.3">
      <c r="A242" s="407">
        <v>2</v>
      </c>
      <c r="B242" s="399">
        <v>3</v>
      </c>
      <c r="C242" s="399">
        <v>2</v>
      </c>
      <c r="D242" s="399">
        <v>2</v>
      </c>
      <c r="E242" s="399" t="s">
        <v>300</v>
      </c>
      <c r="F242" s="400" t="s">
        <v>184</v>
      </c>
      <c r="G242" s="413"/>
      <c r="H242" s="401">
        <v>42000</v>
      </c>
      <c r="I242" s="413"/>
      <c r="J242" s="401">
        <f>SUBTOTAL(9,G242:I242)</f>
        <v>42000</v>
      </c>
      <c r="K242" s="342">
        <f t="shared" si="10"/>
        <v>3.6608682905985537E-3</v>
      </c>
      <c r="L242" s="351"/>
      <c r="M242" s="352"/>
    </row>
    <row r="243" spans="1:13" x14ac:dyDescent="0.3">
      <c r="A243" s="394">
        <v>2</v>
      </c>
      <c r="B243" s="395">
        <v>3</v>
      </c>
      <c r="C243" s="395">
        <v>2</v>
      </c>
      <c r="D243" s="395">
        <v>3</v>
      </c>
      <c r="E243" s="395"/>
      <c r="F243" s="406" t="s">
        <v>185</v>
      </c>
      <c r="G243" s="416">
        <f>+G244</f>
        <v>0</v>
      </c>
      <c r="H243" s="416">
        <f>+H244</f>
        <v>8000</v>
      </c>
      <c r="I243" s="416">
        <f>+I244</f>
        <v>0</v>
      </c>
      <c r="J243" s="416">
        <f>+J244</f>
        <v>8000</v>
      </c>
      <c r="K243" s="344">
        <f t="shared" si="10"/>
        <v>6.9730824582829587E-4</v>
      </c>
      <c r="L243" s="351"/>
      <c r="M243" s="352"/>
    </row>
    <row r="244" spans="1:13" ht="16.5" x14ac:dyDescent="0.3">
      <c r="A244" s="407">
        <v>2</v>
      </c>
      <c r="B244" s="399">
        <v>3</v>
      </c>
      <c r="C244" s="399">
        <v>2</v>
      </c>
      <c r="D244" s="399">
        <v>3</v>
      </c>
      <c r="E244" s="399" t="s">
        <v>300</v>
      </c>
      <c r="F244" s="400" t="s">
        <v>185</v>
      </c>
      <c r="G244" s="413"/>
      <c r="H244" s="401">
        <v>8000</v>
      </c>
      <c r="I244" s="413"/>
      <c r="J244" s="401">
        <f>SUBTOTAL(9,G244:I244)</f>
        <v>8000</v>
      </c>
      <c r="K244" s="342">
        <f t="shared" si="10"/>
        <v>6.9730824582829587E-4</v>
      </c>
      <c r="L244" s="351"/>
      <c r="M244" s="352"/>
    </row>
    <row r="245" spans="1:13" x14ac:dyDescent="0.3">
      <c r="A245" s="394">
        <v>2</v>
      </c>
      <c r="B245" s="395">
        <v>3</v>
      </c>
      <c r="C245" s="395">
        <v>2</v>
      </c>
      <c r="D245" s="395">
        <v>4</v>
      </c>
      <c r="E245" s="395"/>
      <c r="F245" s="406" t="s">
        <v>31</v>
      </c>
      <c r="G245" s="416">
        <f>+G246</f>
        <v>0</v>
      </c>
      <c r="H245" s="416">
        <f>+H246</f>
        <v>0</v>
      </c>
      <c r="I245" s="416">
        <f>+I246</f>
        <v>0</v>
      </c>
      <c r="J245" s="416">
        <f>+J246</f>
        <v>0</v>
      </c>
      <c r="K245" s="344">
        <f t="shared" si="10"/>
        <v>0</v>
      </c>
      <c r="L245" s="351"/>
      <c r="M245" s="352"/>
    </row>
    <row r="246" spans="1:13" ht="16.5" x14ac:dyDescent="0.3">
      <c r="A246" s="407">
        <v>2</v>
      </c>
      <c r="B246" s="399">
        <v>3</v>
      </c>
      <c r="C246" s="399">
        <v>2</v>
      </c>
      <c r="D246" s="399">
        <v>4</v>
      </c>
      <c r="E246" s="399" t="s">
        <v>300</v>
      </c>
      <c r="F246" s="400" t="s">
        <v>31</v>
      </c>
      <c r="G246" s="413"/>
      <c r="H246" s="413">
        <v>0</v>
      </c>
      <c r="I246" s="413"/>
      <c r="J246" s="401">
        <f>SUBTOTAL(9,G246:I246)</f>
        <v>0</v>
      </c>
      <c r="K246" s="342">
        <f t="shared" si="10"/>
        <v>0</v>
      </c>
      <c r="L246" s="351"/>
      <c r="M246" s="352"/>
    </row>
    <row r="247" spans="1:13" x14ac:dyDescent="0.3">
      <c r="A247" s="390">
        <v>2</v>
      </c>
      <c r="B247" s="391">
        <v>3</v>
      </c>
      <c r="C247" s="391">
        <v>3</v>
      </c>
      <c r="D247" s="391"/>
      <c r="E247" s="391"/>
      <c r="F247" s="392" t="s">
        <v>374</v>
      </c>
      <c r="G247" s="393">
        <f>+G248+G250+G252+G254+G256+G258</f>
        <v>0</v>
      </c>
      <c r="H247" s="393">
        <f>+H248+H250+H252+H254+H256+H258</f>
        <v>13121134</v>
      </c>
      <c r="I247" s="393">
        <f>+I248+I250+I252+I254+I256+I258</f>
        <v>0</v>
      </c>
      <c r="J247" s="393">
        <f>+J248+J250+J252+J254+J256+J258</f>
        <v>13121134</v>
      </c>
      <c r="K247" s="340">
        <f t="shared" si="10"/>
        <v>1.1436843666022514</v>
      </c>
      <c r="L247" s="351"/>
      <c r="M247" s="352"/>
    </row>
    <row r="248" spans="1:13" x14ac:dyDescent="0.3">
      <c r="A248" s="394">
        <v>2</v>
      </c>
      <c r="B248" s="395">
        <v>3</v>
      </c>
      <c r="C248" s="395">
        <v>3</v>
      </c>
      <c r="D248" s="395">
        <v>1</v>
      </c>
      <c r="E248" s="395"/>
      <c r="F248" s="406" t="s">
        <v>186</v>
      </c>
      <c r="G248" s="397">
        <f>G249</f>
        <v>0</v>
      </c>
      <c r="H248" s="397">
        <f>H249</f>
        <v>7703054</v>
      </c>
      <c r="I248" s="397">
        <f>I249</f>
        <v>0</v>
      </c>
      <c r="J248" s="397">
        <f>J249</f>
        <v>7703054</v>
      </c>
      <c r="K248" s="341">
        <f t="shared" si="10"/>
        <v>0.67142538403257979</v>
      </c>
      <c r="L248" s="351"/>
      <c r="M248" s="352"/>
    </row>
    <row r="249" spans="1:13" ht="16.5" x14ac:dyDescent="0.3">
      <c r="A249" s="407">
        <v>2</v>
      </c>
      <c r="B249" s="399">
        <v>3</v>
      </c>
      <c r="C249" s="399">
        <v>3</v>
      </c>
      <c r="D249" s="399">
        <v>1</v>
      </c>
      <c r="E249" s="399" t="s">
        <v>300</v>
      </c>
      <c r="F249" s="400" t="s">
        <v>186</v>
      </c>
      <c r="G249" s="401"/>
      <c r="H249" s="401">
        <v>7703054</v>
      </c>
      <c r="I249" s="401"/>
      <c r="J249" s="401">
        <f>SUBTOTAL(9,G249:I249)</f>
        <v>7703054</v>
      </c>
      <c r="K249" s="342">
        <f t="shared" si="10"/>
        <v>0.67142538403257979</v>
      </c>
      <c r="L249" s="351"/>
      <c r="M249" s="352"/>
    </row>
    <row r="250" spans="1:13" x14ac:dyDescent="0.3">
      <c r="A250" s="394">
        <v>2</v>
      </c>
      <c r="B250" s="395">
        <v>3</v>
      </c>
      <c r="C250" s="395">
        <v>3</v>
      </c>
      <c r="D250" s="395">
        <v>2</v>
      </c>
      <c r="E250" s="395"/>
      <c r="F250" s="406" t="s">
        <v>187</v>
      </c>
      <c r="G250" s="416">
        <f>+G251</f>
        <v>0</v>
      </c>
      <c r="H250" s="416">
        <f>+H251</f>
        <v>5022080</v>
      </c>
      <c r="I250" s="416">
        <f>+I251</f>
        <v>0</v>
      </c>
      <c r="J250" s="416">
        <f>+J251</f>
        <v>5022080</v>
      </c>
      <c r="K250" s="344">
        <f t="shared" si="10"/>
        <v>0.437742224401171</v>
      </c>
      <c r="L250" s="351"/>
      <c r="M250" s="352"/>
    </row>
    <row r="251" spans="1:13" ht="16.5" x14ac:dyDescent="0.3">
      <c r="A251" s="407">
        <v>2</v>
      </c>
      <c r="B251" s="399">
        <v>3</v>
      </c>
      <c r="C251" s="399">
        <v>3</v>
      </c>
      <c r="D251" s="399">
        <v>2</v>
      </c>
      <c r="E251" s="399" t="s">
        <v>300</v>
      </c>
      <c r="F251" s="400" t="s">
        <v>187</v>
      </c>
      <c r="G251" s="401"/>
      <c r="H251" s="401">
        <v>5022080</v>
      </c>
      <c r="I251" s="401"/>
      <c r="J251" s="401">
        <f>SUBTOTAL(9,G251:I251)</f>
        <v>5022080</v>
      </c>
      <c r="K251" s="342">
        <f t="shared" si="10"/>
        <v>0.437742224401171</v>
      </c>
      <c r="L251" s="351"/>
      <c r="M251" s="352"/>
    </row>
    <row r="252" spans="1:13" x14ac:dyDescent="0.3">
      <c r="A252" s="394">
        <v>2</v>
      </c>
      <c r="B252" s="395">
        <v>3</v>
      </c>
      <c r="C252" s="395">
        <v>3</v>
      </c>
      <c r="D252" s="395">
        <v>3</v>
      </c>
      <c r="E252" s="395"/>
      <c r="F252" s="406" t="s">
        <v>188</v>
      </c>
      <c r="G252" s="416">
        <f>+G253</f>
        <v>0</v>
      </c>
      <c r="H252" s="416">
        <f>+H253</f>
        <v>396000</v>
      </c>
      <c r="I252" s="416">
        <f>+I253</f>
        <v>0</v>
      </c>
      <c r="J252" s="416">
        <f>+J253</f>
        <v>396000</v>
      </c>
      <c r="K252" s="344">
        <f t="shared" si="10"/>
        <v>3.4516758168500646E-2</v>
      </c>
      <c r="L252" s="351"/>
      <c r="M252" s="352"/>
    </row>
    <row r="253" spans="1:13" ht="16.5" x14ac:dyDescent="0.3">
      <c r="A253" s="407">
        <v>2</v>
      </c>
      <c r="B253" s="399">
        <v>3</v>
      </c>
      <c r="C253" s="399">
        <v>3</v>
      </c>
      <c r="D253" s="399">
        <v>3</v>
      </c>
      <c r="E253" s="399" t="s">
        <v>300</v>
      </c>
      <c r="F253" s="400" t="s">
        <v>188</v>
      </c>
      <c r="G253" s="401"/>
      <c r="H253" s="401">
        <v>396000</v>
      </c>
      <c r="I253" s="401"/>
      <c r="J253" s="401">
        <f>SUBTOTAL(9,G253:I253)</f>
        <v>396000</v>
      </c>
      <c r="K253" s="342">
        <f t="shared" si="10"/>
        <v>3.4516758168500646E-2</v>
      </c>
      <c r="L253" s="351"/>
      <c r="M253" s="352"/>
    </row>
    <row r="254" spans="1:13" x14ac:dyDescent="0.3">
      <c r="A254" s="394">
        <v>2</v>
      </c>
      <c r="B254" s="395">
        <v>3</v>
      </c>
      <c r="C254" s="395">
        <v>3</v>
      </c>
      <c r="D254" s="395">
        <v>4</v>
      </c>
      <c r="E254" s="395"/>
      <c r="F254" s="406" t="s">
        <v>189</v>
      </c>
      <c r="G254" s="416">
        <f>+G255</f>
        <v>0</v>
      </c>
      <c r="H254" s="416">
        <f>+H255</f>
        <v>0</v>
      </c>
      <c r="I254" s="416">
        <f>+I255</f>
        <v>0</v>
      </c>
      <c r="J254" s="416">
        <f>+J255</f>
        <v>0</v>
      </c>
      <c r="K254" s="344">
        <f t="shared" si="10"/>
        <v>0</v>
      </c>
      <c r="L254" s="351"/>
      <c r="M254" s="352"/>
    </row>
    <row r="255" spans="1:13" ht="16.5" x14ac:dyDescent="0.3">
      <c r="A255" s="407">
        <v>2</v>
      </c>
      <c r="B255" s="399">
        <v>3</v>
      </c>
      <c r="C255" s="399">
        <v>3</v>
      </c>
      <c r="D255" s="399">
        <v>4</v>
      </c>
      <c r="E255" s="399" t="s">
        <v>300</v>
      </c>
      <c r="F255" s="400" t="s">
        <v>189</v>
      </c>
      <c r="G255" s="413"/>
      <c r="H255" s="413">
        <v>0</v>
      </c>
      <c r="I255" s="413"/>
      <c r="J255" s="401">
        <f>SUBTOTAL(9,G255:I255)</f>
        <v>0</v>
      </c>
      <c r="K255" s="342">
        <f t="shared" si="10"/>
        <v>0</v>
      </c>
      <c r="L255" s="351"/>
      <c r="M255" s="352"/>
    </row>
    <row r="256" spans="1:13" x14ac:dyDescent="0.3">
      <c r="A256" s="394">
        <v>2</v>
      </c>
      <c r="B256" s="395">
        <v>3</v>
      </c>
      <c r="C256" s="395">
        <v>3</v>
      </c>
      <c r="D256" s="395">
        <v>5</v>
      </c>
      <c r="E256" s="395"/>
      <c r="F256" s="406" t="s">
        <v>190</v>
      </c>
      <c r="G256" s="416">
        <f>+G257</f>
        <v>0</v>
      </c>
      <c r="H256" s="416">
        <f>+H257</f>
        <v>0</v>
      </c>
      <c r="I256" s="416">
        <f>+I257</f>
        <v>0</v>
      </c>
      <c r="J256" s="416">
        <f>+J257</f>
        <v>0</v>
      </c>
      <c r="K256" s="344">
        <f t="shared" si="10"/>
        <v>0</v>
      </c>
      <c r="L256" s="351"/>
      <c r="M256" s="352"/>
    </row>
    <row r="257" spans="1:13" ht="16.5" x14ac:dyDescent="0.3">
      <c r="A257" s="407">
        <v>2</v>
      </c>
      <c r="B257" s="399">
        <v>3</v>
      </c>
      <c r="C257" s="399">
        <v>3</v>
      </c>
      <c r="D257" s="399">
        <v>5</v>
      </c>
      <c r="E257" s="399" t="s">
        <v>300</v>
      </c>
      <c r="F257" s="400" t="s">
        <v>190</v>
      </c>
      <c r="G257" s="413"/>
      <c r="H257" s="413">
        <v>0</v>
      </c>
      <c r="I257" s="413"/>
      <c r="J257" s="401">
        <f>SUBTOTAL(9,G257:I257)</f>
        <v>0</v>
      </c>
      <c r="K257" s="342">
        <f t="shared" si="10"/>
        <v>0</v>
      </c>
      <c r="L257" s="351"/>
      <c r="M257" s="352"/>
    </row>
    <row r="258" spans="1:13" x14ac:dyDescent="0.3">
      <c r="A258" s="394">
        <v>2</v>
      </c>
      <c r="B258" s="395">
        <v>3</v>
      </c>
      <c r="C258" s="395">
        <v>3</v>
      </c>
      <c r="D258" s="395">
        <v>6</v>
      </c>
      <c r="E258" s="395"/>
      <c r="F258" s="406" t="s">
        <v>191</v>
      </c>
      <c r="G258" s="416">
        <f>+G259</f>
        <v>0</v>
      </c>
      <c r="H258" s="416">
        <f>+H259</f>
        <v>0</v>
      </c>
      <c r="I258" s="416">
        <f>+I259</f>
        <v>0</v>
      </c>
      <c r="J258" s="416">
        <f>+J259</f>
        <v>0</v>
      </c>
      <c r="K258" s="344">
        <f t="shared" si="10"/>
        <v>0</v>
      </c>
      <c r="L258" s="351"/>
      <c r="M258" s="352"/>
    </row>
    <row r="259" spans="1:13" ht="16.5" x14ac:dyDescent="0.3">
      <c r="A259" s="407">
        <v>2</v>
      </c>
      <c r="B259" s="399">
        <v>3</v>
      </c>
      <c r="C259" s="399">
        <v>3</v>
      </c>
      <c r="D259" s="399">
        <v>6</v>
      </c>
      <c r="E259" s="399" t="s">
        <v>300</v>
      </c>
      <c r="F259" s="400" t="s">
        <v>191</v>
      </c>
      <c r="G259" s="401"/>
      <c r="H259" s="401">
        <v>0</v>
      </c>
      <c r="I259" s="401"/>
      <c r="J259" s="401">
        <f>SUBTOTAL(9,G259:I259)</f>
        <v>0</v>
      </c>
      <c r="K259" s="342">
        <f t="shared" si="10"/>
        <v>0</v>
      </c>
      <c r="L259" s="351"/>
      <c r="M259" s="352"/>
    </row>
    <row r="260" spans="1:13" x14ac:dyDescent="0.3">
      <c r="A260" s="390">
        <v>2</v>
      </c>
      <c r="B260" s="391">
        <v>3</v>
      </c>
      <c r="C260" s="391">
        <v>4</v>
      </c>
      <c r="D260" s="391"/>
      <c r="E260" s="391"/>
      <c r="F260" s="392" t="s">
        <v>375</v>
      </c>
      <c r="G260" s="393">
        <f>+G261+G263</f>
        <v>0</v>
      </c>
      <c r="H260" s="393">
        <f>+H261+H263</f>
        <v>170206897</v>
      </c>
      <c r="I260" s="393">
        <f>+I261+I263</f>
        <v>0</v>
      </c>
      <c r="J260" s="393">
        <f>+J261+J263</f>
        <v>170206897</v>
      </c>
      <c r="K260" s="340">
        <f t="shared" si="10"/>
        <v>14.83583409686843</v>
      </c>
      <c r="L260" s="351"/>
      <c r="M260" s="352"/>
    </row>
    <row r="261" spans="1:13" x14ac:dyDescent="0.3">
      <c r="A261" s="394">
        <v>2</v>
      </c>
      <c r="B261" s="395">
        <v>3</v>
      </c>
      <c r="C261" s="395">
        <v>4</v>
      </c>
      <c r="D261" s="395">
        <v>1</v>
      </c>
      <c r="E261" s="395"/>
      <c r="F261" s="406" t="s">
        <v>192</v>
      </c>
      <c r="G261" s="416">
        <f>+G262</f>
        <v>0</v>
      </c>
      <c r="H261" s="416">
        <f>+H262</f>
        <v>170206897</v>
      </c>
      <c r="I261" s="416">
        <f>+I262</f>
        <v>0</v>
      </c>
      <c r="J261" s="416">
        <f>+J262</f>
        <v>170206897</v>
      </c>
      <c r="K261" s="344">
        <f t="shared" si="10"/>
        <v>14.83583409686843</v>
      </c>
      <c r="L261" s="351"/>
      <c r="M261" s="352"/>
    </row>
    <row r="262" spans="1:13" ht="16.5" x14ac:dyDescent="0.3">
      <c r="A262" s="407">
        <v>2</v>
      </c>
      <c r="B262" s="399">
        <v>3</v>
      </c>
      <c r="C262" s="399">
        <v>4</v>
      </c>
      <c r="D262" s="399">
        <v>1</v>
      </c>
      <c r="E262" s="399" t="s">
        <v>300</v>
      </c>
      <c r="F262" s="400" t="s">
        <v>192</v>
      </c>
      <c r="G262" s="401"/>
      <c r="H262" s="401">
        <v>170206897</v>
      </c>
      <c r="I262" s="401"/>
      <c r="J262" s="401">
        <f>SUBTOTAL(9,G262:I262)</f>
        <v>170206897</v>
      </c>
      <c r="K262" s="342">
        <f t="shared" si="10"/>
        <v>14.83583409686843</v>
      </c>
      <c r="L262" s="351"/>
      <c r="M262" s="352"/>
    </row>
    <row r="263" spans="1:13" ht="16.5" x14ac:dyDescent="0.3">
      <c r="A263" s="414">
        <v>2</v>
      </c>
      <c r="B263" s="395">
        <v>3</v>
      </c>
      <c r="C263" s="395">
        <v>4</v>
      </c>
      <c r="D263" s="395">
        <v>2</v>
      </c>
      <c r="E263" s="395"/>
      <c r="F263" s="406" t="s">
        <v>193</v>
      </c>
      <c r="G263" s="416">
        <f>+G264</f>
        <v>0</v>
      </c>
      <c r="H263" s="416">
        <f>+H264</f>
        <v>0</v>
      </c>
      <c r="I263" s="416">
        <f>+I264</f>
        <v>0</v>
      </c>
      <c r="J263" s="416">
        <f>+J264</f>
        <v>0</v>
      </c>
      <c r="K263" s="344">
        <f t="shared" si="10"/>
        <v>0</v>
      </c>
      <c r="L263" s="351"/>
      <c r="M263" s="352"/>
    </row>
    <row r="264" spans="1:13" x14ac:dyDescent="0.3">
      <c r="A264" s="424">
        <v>2</v>
      </c>
      <c r="B264" s="425">
        <v>3</v>
      </c>
      <c r="C264" s="425">
        <v>4</v>
      </c>
      <c r="D264" s="425">
        <v>2</v>
      </c>
      <c r="E264" s="399" t="s">
        <v>300</v>
      </c>
      <c r="F264" s="400" t="s">
        <v>193</v>
      </c>
      <c r="G264" s="413"/>
      <c r="H264" s="413">
        <v>0</v>
      </c>
      <c r="I264" s="413"/>
      <c r="J264" s="401">
        <f>SUBTOTAL(9,G264:I264)</f>
        <v>0</v>
      </c>
      <c r="K264" s="342">
        <f t="shared" si="10"/>
        <v>0</v>
      </c>
      <c r="L264" s="351"/>
      <c r="M264" s="352"/>
    </row>
    <row r="265" spans="1:13" x14ac:dyDescent="0.3">
      <c r="A265" s="390">
        <v>2</v>
      </c>
      <c r="B265" s="391">
        <v>3</v>
      </c>
      <c r="C265" s="391">
        <v>5</v>
      </c>
      <c r="D265" s="391"/>
      <c r="E265" s="391"/>
      <c r="F265" s="392" t="s">
        <v>198</v>
      </c>
      <c r="G265" s="393">
        <f>+G266+G268+G270+G272+G274</f>
        <v>0</v>
      </c>
      <c r="H265" s="393">
        <f>+H266+H268+H270+H272+H274</f>
        <v>446992</v>
      </c>
      <c r="I265" s="393">
        <f>+I266+I268+I270+I272+I274</f>
        <v>0</v>
      </c>
      <c r="J265" s="393">
        <f>+J266+J268+J270+J272+J274</f>
        <v>446992</v>
      </c>
      <c r="K265" s="340">
        <f t="shared" si="10"/>
        <v>3.8961400927410204E-2</v>
      </c>
      <c r="L265" s="351"/>
      <c r="M265" s="352"/>
    </row>
    <row r="266" spans="1:13" x14ac:dyDescent="0.3">
      <c r="A266" s="394">
        <v>2</v>
      </c>
      <c r="B266" s="395">
        <v>3</v>
      </c>
      <c r="C266" s="395">
        <v>5</v>
      </c>
      <c r="D266" s="395">
        <v>1</v>
      </c>
      <c r="E266" s="395"/>
      <c r="F266" s="406" t="s">
        <v>194</v>
      </c>
      <c r="G266" s="416">
        <f>+G267</f>
        <v>0</v>
      </c>
      <c r="H266" s="416">
        <f>+H267</f>
        <v>0</v>
      </c>
      <c r="I266" s="416">
        <f>+I267</f>
        <v>0</v>
      </c>
      <c r="J266" s="416">
        <f>+J267</f>
        <v>0</v>
      </c>
      <c r="K266" s="344">
        <f t="shared" si="10"/>
        <v>0</v>
      </c>
      <c r="L266" s="351"/>
      <c r="M266" s="352"/>
    </row>
    <row r="267" spans="1:13" ht="16.5" x14ac:dyDescent="0.3">
      <c r="A267" s="407">
        <v>2</v>
      </c>
      <c r="B267" s="399">
        <v>3</v>
      </c>
      <c r="C267" s="399">
        <v>5</v>
      </c>
      <c r="D267" s="399">
        <v>1</v>
      </c>
      <c r="E267" s="399" t="s">
        <v>300</v>
      </c>
      <c r="F267" s="400" t="s">
        <v>194</v>
      </c>
      <c r="G267" s="413"/>
      <c r="H267" s="413">
        <v>0</v>
      </c>
      <c r="I267" s="413"/>
      <c r="J267" s="401">
        <f>SUBTOTAL(9,G267:I267)</f>
        <v>0</v>
      </c>
      <c r="K267" s="342">
        <f t="shared" si="10"/>
        <v>0</v>
      </c>
      <c r="L267" s="351"/>
      <c r="M267" s="352"/>
    </row>
    <row r="268" spans="1:13" x14ac:dyDescent="0.3">
      <c r="A268" s="394">
        <v>2</v>
      </c>
      <c r="B268" s="395">
        <v>3</v>
      </c>
      <c r="C268" s="395">
        <v>5</v>
      </c>
      <c r="D268" s="395">
        <v>2</v>
      </c>
      <c r="E268" s="395"/>
      <c r="F268" s="406" t="s">
        <v>195</v>
      </c>
      <c r="G268" s="416">
        <f>+G269</f>
        <v>0</v>
      </c>
      <c r="H268" s="416">
        <f>+H269</f>
        <v>0</v>
      </c>
      <c r="I268" s="416">
        <f>+I269</f>
        <v>0</v>
      </c>
      <c r="J268" s="416">
        <f>+J269</f>
        <v>0</v>
      </c>
      <c r="K268" s="344">
        <f t="shared" si="10"/>
        <v>0</v>
      </c>
      <c r="L268" s="351"/>
      <c r="M268" s="352"/>
    </row>
    <row r="269" spans="1:13" ht="16.5" x14ac:dyDescent="0.3">
      <c r="A269" s="407">
        <v>2</v>
      </c>
      <c r="B269" s="399">
        <v>3</v>
      </c>
      <c r="C269" s="399">
        <v>5</v>
      </c>
      <c r="D269" s="399">
        <v>2</v>
      </c>
      <c r="E269" s="399" t="s">
        <v>300</v>
      </c>
      <c r="F269" s="400" t="s">
        <v>195</v>
      </c>
      <c r="G269" s="413"/>
      <c r="H269" s="401">
        <v>0</v>
      </c>
      <c r="I269" s="413"/>
      <c r="J269" s="401">
        <f>SUBTOTAL(9,G269:I269)</f>
        <v>0</v>
      </c>
      <c r="K269" s="342">
        <f t="shared" si="10"/>
        <v>0</v>
      </c>
      <c r="L269" s="351"/>
      <c r="M269" s="352"/>
    </row>
    <row r="270" spans="1:13" x14ac:dyDescent="0.3">
      <c r="A270" s="394">
        <v>2</v>
      </c>
      <c r="B270" s="395">
        <v>3</v>
      </c>
      <c r="C270" s="395">
        <v>5</v>
      </c>
      <c r="D270" s="395">
        <v>3</v>
      </c>
      <c r="E270" s="395"/>
      <c r="F270" s="406" t="s">
        <v>196</v>
      </c>
      <c r="G270" s="416">
        <f>+G271</f>
        <v>0</v>
      </c>
      <c r="H270" s="416">
        <f>+H271</f>
        <v>0</v>
      </c>
      <c r="I270" s="416">
        <f>+I271</f>
        <v>0</v>
      </c>
      <c r="J270" s="416">
        <f>+J271</f>
        <v>0</v>
      </c>
      <c r="K270" s="344">
        <f t="shared" si="10"/>
        <v>0</v>
      </c>
      <c r="L270" s="351"/>
      <c r="M270" s="352"/>
    </row>
    <row r="271" spans="1:13" ht="16.5" x14ac:dyDescent="0.3">
      <c r="A271" s="407">
        <v>2</v>
      </c>
      <c r="B271" s="399">
        <v>3</v>
      </c>
      <c r="C271" s="399">
        <v>5</v>
      </c>
      <c r="D271" s="399">
        <v>3</v>
      </c>
      <c r="E271" s="399" t="s">
        <v>300</v>
      </c>
      <c r="F271" s="400" t="s">
        <v>196</v>
      </c>
      <c r="G271" s="401"/>
      <c r="H271" s="401">
        <v>0</v>
      </c>
      <c r="I271" s="401"/>
      <c r="J271" s="401">
        <f>SUBTOTAL(9,G271:I271)</f>
        <v>0</v>
      </c>
      <c r="K271" s="342">
        <f t="shared" si="10"/>
        <v>0</v>
      </c>
      <c r="L271" s="351"/>
      <c r="M271" s="352"/>
    </row>
    <row r="272" spans="1:13" x14ac:dyDescent="0.3">
      <c r="A272" s="394">
        <v>2</v>
      </c>
      <c r="B272" s="395">
        <v>3</v>
      </c>
      <c r="C272" s="395">
        <v>5</v>
      </c>
      <c r="D272" s="395">
        <v>4</v>
      </c>
      <c r="E272" s="395"/>
      <c r="F272" s="406" t="s">
        <v>197</v>
      </c>
      <c r="G272" s="416">
        <f>+G273</f>
        <v>0</v>
      </c>
      <c r="H272" s="416">
        <f>+H273</f>
        <v>0</v>
      </c>
      <c r="I272" s="416">
        <f>+I273</f>
        <v>0</v>
      </c>
      <c r="J272" s="416">
        <f>+J273</f>
        <v>0</v>
      </c>
      <c r="K272" s="344">
        <f t="shared" si="10"/>
        <v>0</v>
      </c>
      <c r="L272" s="351"/>
      <c r="M272" s="352"/>
    </row>
    <row r="273" spans="1:13" ht="16.5" x14ac:dyDescent="0.3">
      <c r="A273" s="407">
        <v>2</v>
      </c>
      <c r="B273" s="399">
        <v>3</v>
      </c>
      <c r="C273" s="399">
        <v>5</v>
      </c>
      <c r="D273" s="399">
        <v>4</v>
      </c>
      <c r="E273" s="399" t="s">
        <v>300</v>
      </c>
      <c r="F273" s="400" t="s">
        <v>197</v>
      </c>
      <c r="G273" s="413"/>
      <c r="H273" s="401">
        <v>0</v>
      </c>
      <c r="I273" s="413"/>
      <c r="J273" s="401">
        <f>SUBTOTAL(9,G273:I273)</f>
        <v>0</v>
      </c>
      <c r="K273" s="342">
        <f t="shared" si="10"/>
        <v>0</v>
      </c>
      <c r="L273" s="351"/>
      <c r="M273" s="352"/>
    </row>
    <row r="274" spans="1:13" x14ac:dyDescent="0.3">
      <c r="A274" s="394">
        <v>2</v>
      </c>
      <c r="B274" s="395">
        <v>3</v>
      </c>
      <c r="C274" s="395">
        <v>5</v>
      </c>
      <c r="D274" s="395">
        <v>5</v>
      </c>
      <c r="E274" s="395"/>
      <c r="F274" s="406" t="s">
        <v>376</v>
      </c>
      <c r="G274" s="416">
        <f>+G275</f>
        <v>0</v>
      </c>
      <c r="H274" s="416">
        <f>+H275</f>
        <v>446992</v>
      </c>
      <c r="I274" s="416">
        <f>+I275</f>
        <v>0</v>
      </c>
      <c r="J274" s="416">
        <f>+J275</f>
        <v>446992</v>
      </c>
      <c r="K274" s="344">
        <f t="shared" ref="K274:K336" si="12">IFERROR(J274/$J$18*100,"0.00")</f>
        <v>3.8961400927410204E-2</v>
      </c>
      <c r="L274" s="351"/>
      <c r="M274" s="352"/>
    </row>
    <row r="275" spans="1:13" ht="16.5" x14ac:dyDescent="0.3">
      <c r="A275" s="407">
        <v>2</v>
      </c>
      <c r="B275" s="399">
        <v>3</v>
      </c>
      <c r="C275" s="399">
        <v>5</v>
      </c>
      <c r="D275" s="399">
        <v>5</v>
      </c>
      <c r="E275" s="399" t="s">
        <v>300</v>
      </c>
      <c r="F275" s="400" t="s">
        <v>199</v>
      </c>
      <c r="G275" s="401"/>
      <c r="H275" s="401">
        <v>446992</v>
      </c>
      <c r="I275" s="401"/>
      <c r="J275" s="401">
        <f>SUBTOTAL(9,G275:I275)</f>
        <v>446992</v>
      </c>
      <c r="K275" s="342">
        <f t="shared" si="12"/>
        <v>3.8961400927410204E-2</v>
      </c>
      <c r="L275" s="351"/>
      <c r="M275" s="352"/>
    </row>
    <row r="276" spans="1:13" ht="31.5" x14ac:dyDescent="0.3">
      <c r="A276" s="390">
        <v>2</v>
      </c>
      <c r="B276" s="391">
        <v>3</v>
      </c>
      <c r="C276" s="391">
        <v>6</v>
      </c>
      <c r="D276" s="391"/>
      <c r="E276" s="391"/>
      <c r="F276" s="392" t="s">
        <v>200</v>
      </c>
      <c r="G276" s="393">
        <f>+G277+G283+G287+G294+G302</f>
        <v>0</v>
      </c>
      <c r="H276" s="393">
        <f>+H277+H283+H287+H294+H302</f>
        <v>639743</v>
      </c>
      <c r="I276" s="393">
        <f>+I277+I283+I287+I294+I302</f>
        <v>0</v>
      </c>
      <c r="J276" s="393">
        <f>+J277+J283+J287+J294+J302</f>
        <v>639743</v>
      </c>
      <c r="K276" s="340">
        <f t="shared" si="12"/>
        <v>5.5762258638866441E-2</v>
      </c>
      <c r="L276" s="351"/>
      <c r="M276" s="352"/>
    </row>
    <row r="277" spans="1:13" ht="31.5" x14ac:dyDescent="0.3">
      <c r="A277" s="394">
        <v>2</v>
      </c>
      <c r="B277" s="395">
        <v>3</v>
      </c>
      <c r="C277" s="395">
        <v>6</v>
      </c>
      <c r="D277" s="395">
        <v>1</v>
      </c>
      <c r="E277" s="395"/>
      <c r="F277" s="406" t="s">
        <v>201</v>
      </c>
      <c r="G277" s="416">
        <f>+G278+G279+G280+G281</f>
        <v>0</v>
      </c>
      <c r="H277" s="416">
        <f>+H278+H279+H280+H281</f>
        <v>147420</v>
      </c>
      <c r="I277" s="416">
        <f>+I278+I279+I280+I281</f>
        <v>0</v>
      </c>
      <c r="J277" s="416">
        <f>+J278+J279+J280+J281</f>
        <v>147420</v>
      </c>
      <c r="K277" s="344">
        <f t="shared" si="12"/>
        <v>1.2849647700000924E-2</v>
      </c>
      <c r="L277" s="351"/>
      <c r="M277" s="352"/>
    </row>
    <row r="278" spans="1:13" ht="16.5" x14ac:dyDescent="0.3">
      <c r="A278" s="407">
        <v>2</v>
      </c>
      <c r="B278" s="399">
        <v>3</v>
      </c>
      <c r="C278" s="399">
        <v>6</v>
      </c>
      <c r="D278" s="399">
        <v>1</v>
      </c>
      <c r="E278" s="399" t="s">
        <v>300</v>
      </c>
      <c r="F278" s="400" t="s">
        <v>202</v>
      </c>
      <c r="G278" s="401"/>
      <c r="H278" s="401">
        <v>87500</v>
      </c>
      <c r="I278" s="401"/>
      <c r="J278" s="401">
        <f>SUBTOTAL(9,G278:I278)</f>
        <v>87500</v>
      </c>
      <c r="K278" s="342">
        <f t="shared" si="12"/>
        <v>7.6268089387469861E-3</v>
      </c>
      <c r="L278" s="351"/>
      <c r="M278" s="352"/>
    </row>
    <row r="279" spans="1:13" ht="16.5" x14ac:dyDescent="0.3">
      <c r="A279" s="407">
        <v>2</v>
      </c>
      <c r="B279" s="399">
        <v>3</v>
      </c>
      <c r="C279" s="399">
        <v>6</v>
      </c>
      <c r="D279" s="399">
        <v>1</v>
      </c>
      <c r="E279" s="399" t="s">
        <v>301</v>
      </c>
      <c r="F279" s="400" t="s">
        <v>203</v>
      </c>
      <c r="G279" s="401"/>
      <c r="H279" s="401"/>
      <c r="I279" s="401"/>
      <c r="J279" s="401">
        <f>SUBTOTAL(9,G279:I279)</f>
        <v>0</v>
      </c>
      <c r="K279" s="342">
        <f t="shared" si="12"/>
        <v>0</v>
      </c>
      <c r="L279" s="351"/>
      <c r="M279" s="352"/>
    </row>
    <row r="280" spans="1:13" ht="16.5" x14ac:dyDescent="0.3">
      <c r="A280" s="407">
        <v>2</v>
      </c>
      <c r="B280" s="399">
        <v>3</v>
      </c>
      <c r="C280" s="399">
        <v>6</v>
      </c>
      <c r="D280" s="399">
        <v>1</v>
      </c>
      <c r="E280" s="399" t="s">
        <v>302</v>
      </c>
      <c r="F280" s="400" t="s">
        <v>204</v>
      </c>
      <c r="G280" s="401"/>
      <c r="H280" s="401"/>
      <c r="I280" s="401"/>
      <c r="J280" s="401">
        <f>SUBTOTAL(9,G280:I280)</f>
        <v>0</v>
      </c>
      <c r="K280" s="342">
        <f t="shared" si="12"/>
        <v>0</v>
      </c>
      <c r="L280" s="351"/>
      <c r="M280" s="352"/>
    </row>
    <row r="281" spans="1:13" ht="16.5" x14ac:dyDescent="0.3">
      <c r="A281" s="407">
        <v>2</v>
      </c>
      <c r="B281" s="399">
        <v>3</v>
      </c>
      <c r="C281" s="399">
        <v>6</v>
      </c>
      <c r="D281" s="399">
        <v>1</v>
      </c>
      <c r="E281" s="399" t="s">
        <v>303</v>
      </c>
      <c r="F281" s="400" t="s">
        <v>205</v>
      </c>
      <c r="G281" s="401"/>
      <c r="H281" s="401">
        <v>59920</v>
      </c>
      <c r="I281" s="401"/>
      <c r="J281" s="401">
        <f>SUBTOTAL(9,G281:I281)</f>
        <v>59920</v>
      </c>
      <c r="K281" s="342">
        <f t="shared" si="12"/>
        <v>5.2228387612539362E-3</v>
      </c>
      <c r="L281" s="351"/>
      <c r="M281" s="352"/>
    </row>
    <row r="282" spans="1:13" ht="16.5" x14ac:dyDescent="0.3">
      <c r="A282" s="407">
        <v>2</v>
      </c>
      <c r="B282" s="399">
        <v>3</v>
      </c>
      <c r="C282" s="399">
        <v>6</v>
      </c>
      <c r="D282" s="399">
        <v>1</v>
      </c>
      <c r="E282" s="399" t="s">
        <v>307</v>
      </c>
      <c r="F282" s="400" t="s">
        <v>206</v>
      </c>
      <c r="G282" s="413"/>
      <c r="H282" s="413"/>
      <c r="I282" s="413"/>
      <c r="J282" s="401">
        <f>SUBTOTAL(9,G282:I282)</f>
        <v>0</v>
      </c>
      <c r="K282" s="342">
        <f t="shared" si="12"/>
        <v>0</v>
      </c>
      <c r="L282" s="351"/>
      <c r="M282" s="352"/>
    </row>
    <row r="283" spans="1:13" x14ac:dyDescent="0.3">
      <c r="A283" s="394">
        <v>2</v>
      </c>
      <c r="B283" s="395">
        <v>3</v>
      </c>
      <c r="C283" s="395">
        <v>6</v>
      </c>
      <c r="D283" s="395">
        <v>2</v>
      </c>
      <c r="E283" s="395"/>
      <c r="F283" s="406" t="s">
        <v>207</v>
      </c>
      <c r="G283" s="416">
        <f>+G284+G285+G286</f>
        <v>0</v>
      </c>
      <c r="H283" s="416">
        <f>+H284+H285+H286</f>
        <v>0</v>
      </c>
      <c r="I283" s="416">
        <f>+I284+I285+I286</f>
        <v>0</v>
      </c>
      <c r="J283" s="416">
        <f>+J284+J285+J286</f>
        <v>0</v>
      </c>
      <c r="K283" s="344">
        <f t="shared" si="12"/>
        <v>0</v>
      </c>
      <c r="L283" s="351"/>
      <c r="M283" s="352"/>
    </row>
    <row r="284" spans="1:13" ht="16.5" x14ac:dyDescent="0.3">
      <c r="A284" s="407">
        <v>2</v>
      </c>
      <c r="B284" s="399">
        <v>3</v>
      </c>
      <c r="C284" s="399">
        <v>6</v>
      </c>
      <c r="D284" s="399">
        <v>2</v>
      </c>
      <c r="E284" s="399" t="s">
        <v>300</v>
      </c>
      <c r="F284" s="400" t="s">
        <v>208</v>
      </c>
      <c r="G284" s="401"/>
      <c r="H284" s="401">
        <v>0</v>
      </c>
      <c r="I284" s="401"/>
      <c r="J284" s="401">
        <f>SUBTOTAL(9,G284:I284)</f>
        <v>0</v>
      </c>
      <c r="K284" s="342">
        <f t="shared" si="12"/>
        <v>0</v>
      </c>
      <c r="L284" s="351"/>
      <c r="M284" s="352"/>
    </row>
    <row r="285" spans="1:13" ht="16.5" x14ac:dyDescent="0.3">
      <c r="A285" s="407">
        <v>2</v>
      </c>
      <c r="B285" s="399">
        <v>3</v>
      </c>
      <c r="C285" s="399">
        <v>6</v>
      </c>
      <c r="D285" s="399">
        <v>2</v>
      </c>
      <c r="E285" s="399" t="s">
        <v>301</v>
      </c>
      <c r="F285" s="400" t="s">
        <v>209</v>
      </c>
      <c r="G285" s="401"/>
      <c r="H285" s="401">
        <v>0</v>
      </c>
      <c r="I285" s="401"/>
      <c r="J285" s="401">
        <f>SUBTOTAL(9,G285:I285)</f>
        <v>0</v>
      </c>
      <c r="K285" s="342">
        <f t="shared" si="12"/>
        <v>0</v>
      </c>
      <c r="L285" s="351"/>
      <c r="M285" s="352"/>
    </row>
    <row r="286" spans="1:13" ht="16.5" x14ac:dyDescent="0.3">
      <c r="A286" s="407">
        <v>2</v>
      </c>
      <c r="B286" s="399">
        <v>3</v>
      </c>
      <c r="C286" s="399">
        <v>6</v>
      </c>
      <c r="D286" s="399">
        <v>2</v>
      </c>
      <c r="E286" s="399" t="s">
        <v>302</v>
      </c>
      <c r="F286" s="400" t="s">
        <v>210</v>
      </c>
      <c r="G286" s="413"/>
      <c r="H286" s="413"/>
      <c r="I286" s="413"/>
      <c r="J286" s="401">
        <f>SUBTOTAL(9,G286:I286)</f>
        <v>0</v>
      </c>
      <c r="K286" s="342">
        <f t="shared" si="12"/>
        <v>0</v>
      </c>
      <c r="L286" s="351"/>
      <c r="M286" s="352"/>
    </row>
    <row r="287" spans="1:13" x14ac:dyDescent="0.3">
      <c r="A287" s="394">
        <v>2</v>
      </c>
      <c r="B287" s="395">
        <v>3</v>
      </c>
      <c r="C287" s="395">
        <v>6</v>
      </c>
      <c r="D287" s="395">
        <v>3</v>
      </c>
      <c r="E287" s="395"/>
      <c r="F287" s="406" t="s">
        <v>211</v>
      </c>
      <c r="G287" s="416">
        <f>+G288+G289+G290+G291+G292+G293</f>
        <v>0</v>
      </c>
      <c r="H287" s="416">
        <f>+H288+H289+H290+H291+H292+H293</f>
        <v>463861</v>
      </c>
      <c r="I287" s="416">
        <f>+I288+I289+I290+I291+I292+I293</f>
        <v>0</v>
      </c>
      <c r="J287" s="416">
        <f>+J288+J289+J290+J291+J292+J293</f>
        <v>463861</v>
      </c>
      <c r="K287" s="344">
        <f t="shared" si="12"/>
        <v>4.0431762527269897E-2</v>
      </c>
      <c r="L287" s="351"/>
      <c r="M287" s="352"/>
    </row>
    <row r="288" spans="1:13" ht="16.5" x14ac:dyDescent="0.3">
      <c r="A288" s="407">
        <v>2</v>
      </c>
      <c r="B288" s="399">
        <v>3</v>
      </c>
      <c r="C288" s="399">
        <v>6</v>
      </c>
      <c r="D288" s="399">
        <v>3</v>
      </c>
      <c r="E288" s="399" t="s">
        <v>300</v>
      </c>
      <c r="F288" s="400" t="s">
        <v>212</v>
      </c>
      <c r="G288" s="401"/>
      <c r="H288" s="401"/>
      <c r="I288" s="401"/>
      <c r="J288" s="401">
        <f t="shared" ref="J288:J293" si="13">SUBTOTAL(9,G288:I288)</f>
        <v>0</v>
      </c>
      <c r="K288" s="342">
        <f t="shared" si="12"/>
        <v>0</v>
      </c>
      <c r="L288" s="351"/>
      <c r="M288" s="352"/>
    </row>
    <row r="289" spans="1:13" ht="16.5" x14ac:dyDescent="0.3">
      <c r="A289" s="407">
        <v>2</v>
      </c>
      <c r="B289" s="399">
        <v>3</v>
      </c>
      <c r="C289" s="399">
        <v>6</v>
      </c>
      <c r="D289" s="399">
        <v>3</v>
      </c>
      <c r="E289" s="399" t="s">
        <v>301</v>
      </c>
      <c r="F289" s="400" t="s">
        <v>213</v>
      </c>
      <c r="G289" s="401"/>
      <c r="H289" s="401"/>
      <c r="I289" s="401"/>
      <c r="J289" s="401">
        <f t="shared" si="13"/>
        <v>0</v>
      </c>
      <c r="K289" s="342">
        <f t="shared" si="12"/>
        <v>0</v>
      </c>
      <c r="L289" s="351"/>
      <c r="M289" s="352"/>
    </row>
    <row r="290" spans="1:13" ht="16.5" x14ac:dyDescent="0.3">
      <c r="A290" s="407">
        <v>2</v>
      </c>
      <c r="B290" s="399">
        <v>3</v>
      </c>
      <c r="C290" s="399">
        <v>6</v>
      </c>
      <c r="D290" s="399">
        <v>3</v>
      </c>
      <c r="E290" s="399" t="s">
        <v>302</v>
      </c>
      <c r="F290" s="400" t="s">
        <v>214</v>
      </c>
      <c r="G290" s="401"/>
      <c r="H290" s="401">
        <v>0</v>
      </c>
      <c r="I290" s="401"/>
      <c r="J290" s="401">
        <f t="shared" si="13"/>
        <v>0</v>
      </c>
      <c r="K290" s="342">
        <f t="shared" si="12"/>
        <v>0</v>
      </c>
      <c r="L290" s="351"/>
      <c r="M290" s="352"/>
    </row>
    <row r="291" spans="1:13" ht="16.5" x14ac:dyDescent="0.3">
      <c r="A291" s="407">
        <v>2</v>
      </c>
      <c r="B291" s="399">
        <v>3</v>
      </c>
      <c r="C291" s="399">
        <v>6</v>
      </c>
      <c r="D291" s="399">
        <v>3</v>
      </c>
      <c r="E291" s="399" t="s">
        <v>303</v>
      </c>
      <c r="F291" s="400" t="s">
        <v>215</v>
      </c>
      <c r="G291" s="401"/>
      <c r="H291" s="401">
        <v>218311</v>
      </c>
      <c r="I291" s="401"/>
      <c r="J291" s="401">
        <f t="shared" si="13"/>
        <v>218311</v>
      </c>
      <c r="K291" s="342">
        <f t="shared" si="12"/>
        <v>1.9028757556877638E-2</v>
      </c>
      <c r="L291" s="351"/>
      <c r="M291" s="352"/>
    </row>
    <row r="292" spans="1:13" ht="16.5" x14ac:dyDescent="0.3">
      <c r="A292" s="407">
        <v>2</v>
      </c>
      <c r="B292" s="399">
        <v>3</v>
      </c>
      <c r="C292" s="399">
        <v>6</v>
      </c>
      <c r="D292" s="399">
        <v>3</v>
      </c>
      <c r="E292" s="399" t="s">
        <v>307</v>
      </c>
      <c r="F292" s="400" t="s">
        <v>216</v>
      </c>
      <c r="G292" s="401"/>
      <c r="H292" s="401"/>
      <c r="I292" s="401"/>
      <c r="J292" s="401">
        <f t="shared" si="13"/>
        <v>0</v>
      </c>
      <c r="K292" s="342">
        <f t="shared" si="12"/>
        <v>0</v>
      </c>
      <c r="L292" s="351"/>
      <c r="M292" s="352"/>
    </row>
    <row r="293" spans="1:13" ht="16.5" x14ac:dyDescent="0.3">
      <c r="A293" s="407">
        <v>2</v>
      </c>
      <c r="B293" s="399">
        <v>3</v>
      </c>
      <c r="C293" s="399">
        <v>6</v>
      </c>
      <c r="D293" s="399">
        <v>3</v>
      </c>
      <c r="E293" s="399" t="s">
        <v>345</v>
      </c>
      <c r="F293" s="400" t="s">
        <v>217</v>
      </c>
      <c r="G293" s="413"/>
      <c r="H293" s="401">
        <v>245550</v>
      </c>
      <c r="I293" s="413"/>
      <c r="J293" s="401">
        <f t="shared" si="13"/>
        <v>245550</v>
      </c>
      <c r="K293" s="342">
        <f t="shared" si="12"/>
        <v>2.1403004970392256E-2</v>
      </c>
      <c r="L293" s="351"/>
      <c r="M293" s="352"/>
    </row>
    <row r="294" spans="1:13" x14ac:dyDescent="0.3">
      <c r="A294" s="394">
        <v>2</v>
      </c>
      <c r="B294" s="395">
        <v>3</v>
      </c>
      <c r="C294" s="395">
        <v>6</v>
      </c>
      <c r="D294" s="395">
        <v>4</v>
      </c>
      <c r="E294" s="395"/>
      <c r="F294" s="406" t="s">
        <v>32</v>
      </c>
      <c r="G294" s="416">
        <f>+G295+G296+G297+G298+G299+G300+G301</f>
        <v>0</v>
      </c>
      <c r="H294" s="416">
        <f>+H295+H296+H297+H298+H299+H300+H301</f>
        <v>28462</v>
      </c>
      <c r="I294" s="416">
        <f>+I295+I296+I297+I298+I299+I300+I301</f>
        <v>0</v>
      </c>
      <c r="J294" s="416">
        <f>+J295+J296+J297+J298+J299+J300+J301</f>
        <v>28462</v>
      </c>
      <c r="K294" s="344">
        <f t="shared" si="12"/>
        <v>2.4808484115956195E-3</v>
      </c>
      <c r="L294" s="351"/>
      <c r="M294" s="352"/>
    </row>
    <row r="295" spans="1:13" ht="16.5" x14ac:dyDescent="0.3">
      <c r="A295" s="407">
        <v>2</v>
      </c>
      <c r="B295" s="399">
        <v>3</v>
      </c>
      <c r="C295" s="399">
        <v>6</v>
      </c>
      <c r="D295" s="399">
        <v>4</v>
      </c>
      <c r="E295" s="399" t="s">
        <v>300</v>
      </c>
      <c r="F295" s="400" t="s">
        <v>218</v>
      </c>
      <c r="G295" s="401"/>
      <c r="H295" s="401"/>
      <c r="I295" s="401"/>
      <c r="J295" s="401">
        <f t="shared" ref="J295:J301" si="14">SUBTOTAL(9,G295:I295)</f>
        <v>0</v>
      </c>
      <c r="K295" s="342">
        <f t="shared" si="12"/>
        <v>0</v>
      </c>
      <c r="L295" s="351"/>
      <c r="M295" s="352"/>
    </row>
    <row r="296" spans="1:13" ht="16.5" x14ac:dyDescent="0.3">
      <c r="A296" s="407">
        <v>2</v>
      </c>
      <c r="B296" s="399">
        <v>3</v>
      </c>
      <c r="C296" s="399">
        <v>6</v>
      </c>
      <c r="D296" s="399">
        <v>4</v>
      </c>
      <c r="E296" s="399" t="s">
        <v>301</v>
      </c>
      <c r="F296" s="400" t="s">
        <v>219</v>
      </c>
      <c r="G296" s="401"/>
      <c r="H296" s="401"/>
      <c r="I296" s="401"/>
      <c r="J296" s="401">
        <f t="shared" si="14"/>
        <v>0</v>
      </c>
      <c r="K296" s="342">
        <f t="shared" si="12"/>
        <v>0</v>
      </c>
      <c r="L296" s="351"/>
      <c r="M296" s="352"/>
    </row>
    <row r="297" spans="1:13" ht="16.5" x14ac:dyDescent="0.3">
      <c r="A297" s="407">
        <v>2</v>
      </c>
      <c r="B297" s="399">
        <v>3</v>
      </c>
      <c r="C297" s="399">
        <v>6</v>
      </c>
      <c r="D297" s="399">
        <v>4</v>
      </c>
      <c r="E297" s="399" t="s">
        <v>302</v>
      </c>
      <c r="F297" s="400" t="s">
        <v>220</v>
      </c>
      <c r="G297" s="401"/>
      <c r="H297" s="401"/>
      <c r="I297" s="401"/>
      <c r="J297" s="401">
        <f t="shared" si="14"/>
        <v>0</v>
      </c>
      <c r="K297" s="342">
        <f t="shared" si="12"/>
        <v>0</v>
      </c>
      <c r="L297" s="351"/>
      <c r="M297" s="352"/>
    </row>
    <row r="298" spans="1:13" ht="16.5" x14ac:dyDescent="0.3">
      <c r="A298" s="407">
        <v>2</v>
      </c>
      <c r="B298" s="399">
        <v>3</v>
      </c>
      <c r="C298" s="399">
        <v>6</v>
      </c>
      <c r="D298" s="399">
        <v>4</v>
      </c>
      <c r="E298" s="399" t="s">
        <v>303</v>
      </c>
      <c r="F298" s="400" t="s">
        <v>221</v>
      </c>
      <c r="G298" s="401"/>
      <c r="H298" s="401">
        <v>14532</v>
      </c>
      <c r="I298" s="401"/>
      <c r="J298" s="401">
        <f t="shared" si="14"/>
        <v>14532</v>
      </c>
      <c r="K298" s="342">
        <f t="shared" si="12"/>
        <v>1.2666604285470995E-3</v>
      </c>
      <c r="L298" s="351"/>
      <c r="M298" s="352"/>
    </row>
    <row r="299" spans="1:13" ht="16.5" x14ac:dyDescent="0.3">
      <c r="A299" s="407">
        <v>2</v>
      </c>
      <c r="B299" s="399">
        <v>3</v>
      </c>
      <c r="C299" s="399">
        <v>6</v>
      </c>
      <c r="D299" s="399">
        <v>4</v>
      </c>
      <c r="E299" s="399" t="s">
        <v>307</v>
      </c>
      <c r="F299" s="400" t="s">
        <v>222</v>
      </c>
      <c r="G299" s="401"/>
      <c r="H299" s="401"/>
      <c r="I299" s="401"/>
      <c r="J299" s="401">
        <f t="shared" si="14"/>
        <v>0</v>
      </c>
      <c r="K299" s="342">
        <f t="shared" si="12"/>
        <v>0</v>
      </c>
      <c r="L299" s="351"/>
      <c r="M299" s="352"/>
    </row>
    <row r="300" spans="1:13" ht="16.5" x14ac:dyDescent="0.3">
      <c r="A300" s="407">
        <v>2</v>
      </c>
      <c r="B300" s="399">
        <v>3</v>
      </c>
      <c r="C300" s="399">
        <v>6</v>
      </c>
      <c r="D300" s="399">
        <v>4</v>
      </c>
      <c r="E300" s="399" t="s">
        <v>345</v>
      </c>
      <c r="F300" s="400" t="s">
        <v>223</v>
      </c>
      <c r="G300" s="401"/>
      <c r="H300" s="401">
        <v>13930</v>
      </c>
      <c r="I300" s="401"/>
      <c r="J300" s="401">
        <f t="shared" si="14"/>
        <v>13930</v>
      </c>
      <c r="K300" s="342">
        <f t="shared" si="12"/>
        <v>1.2141879830485202E-3</v>
      </c>
      <c r="L300" s="351"/>
      <c r="M300" s="352"/>
    </row>
    <row r="301" spans="1:13" ht="16.5" x14ac:dyDescent="0.3">
      <c r="A301" s="407">
        <v>2</v>
      </c>
      <c r="B301" s="399">
        <v>3</v>
      </c>
      <c r="C301" s="399">
        <v>6</v>
      </c>
      <c r="D301" s="399">
        <v>4</v>
      </c>
      <c r="E301" s="399" t="s">
        <v>347</v>
      </c>
      <c r="F301" s="400" t="s">
        <v>224</v>
      </c>
      <c r="G301" s="413"/>
      <c r="H301" s="401">
        <v>0</v>
      </c>
      <c r="I301" s="413"/>
      <c r="J301" s="401">
        <f t="shared" si="14"/>
        <v>0</v>
      </c>
      <c r="K301" s="342">
        <f t="shared" si="12"/>
        <v>0</v>
      </c>
      <c r="L301" s="351"/>
      <c r="M301" s="352"/>
    </row>
    <row r="302" spans="1:13" x14ac:dyDescent="0.3">
      <c r="A302" s="394">
        <v>2</v>
      </c>
      <c r="B302" s="395">
        <v>3</v>
      </c>
      <c r="C302" s="395">
        <v>6</v>
      </c>
      <c r="D302" s="395">
        <v>9</v>
      </c>
      <c r="E302" s="395"/>
      <c r="F302" s="406" t="s">
        <v>225</v>
      </c>
      <c r="G302" s="416">
        <f>+G303</f>
        <v>0</v>
      </c>
      <c r="H302" s="416">
        <f>+H303</f>
        <v>0</v>
      </c>
      <c r="I302" s="416">
        <f>+I303</f>
        <v>0</v>
      </c>
      <c r="J302" s="416">
        <f>+J303</f>
        <v>0</v>
      </c>
      <c r="K302" s="344">
        <f t="shared" si="12"/>
        <v>0</v>
      </c>
      <c r="L302" s="351"/>
      <c r="M302" s="352"/>
    </row>
    <row r="303" spans="1:13" ht="16.5" x14ac:dyDescent="0.3">
      <c r="A303" s="407">
        <v>2</v>
      </c>
      <c r="B303" s="399">
        <v>3</v>
      </c>
      <c r="C303" s="399">
        <v>6</v>
      </c>
      <c r="D303" s="399">
        <v>9</v>
      </c>
      <c r="E303" s="399" t="s">
        <v>300</v>
      </c>
      <c r="F303" s="400" t="s">
        <v>225</v>
      </c>
      <c r="G303" s="413"/>
      <c r="H303" s="413"/>
      <c r="I303" s="413"/>
      <c r="J303" s="401">
        <f>SUBTOTAL(9,G303:I303)</f>
        <v>0</v>
      </c>
      <c r="K303" s="342">
        <f t="shared" si="12"/>
        <v>0</v>
      </c>
      <c r="L303" s="351"/>
      <c r="M303" s="352"/>
    </row>
    <row r="304" spans="1:13" ht="31.5" x14ac:dyDescent="0.3">
      <c r="A304" s="390">
        <v>2</v>
      </c>
      <c r="B304" s="391">
        <v>3</v>
      </c>
      <c r="C304" s="391">
        <v>7</v>
      </c>
      <c r="D304" s="391"/>
      <c r="E304" s="391"/>
      <c r="F304" s="392" t="s">
        <v>377</v>
      </c>
      <c r="G304" s="393">
        <f>+G305+G313</f>
        <v>0</v>
      </c>
      <c r="H304" s="393">
        <f>+H305+H313</f>
        <v>87438519</v>
      </c>
      <c r="I304" s="393">
        <f>+I305+I313</f>
        <v>0</v>
      </c>
      <c r="J304" s="393">
        <f>+J305+J313</f>
        <v>87438519</v>
      </c>
      <c r="K304" s="340">
        <f t="shared" si="12"/>
        <v>7.6214500377142658</v>
      </c>
      <c r="L304" s="351"/>
      <c r="M304" s="352"/>
    </row>
    <row r="305" spans="1:13" x14ac:dyDescent="0.3">
      <c r="A305" s="394">
        <v>2</v>
      </c>
      <c r="B305" s="395">
        <v>3</v>
      </c>
      <c r="C305" s="395">
        <v>7</v>
      </c>
      <c r="D305" s="395">
        <v>1</v>
      </c>
      <c r="E305" s="395"/>
      <c r="F305" s="406" t="s">
        <v>226</v>
      </c>
      <c r="G305" s="416">
        <f>+G306+G307+G308+G309+G310+G311+G312</f>
        <v>0</v>
      </c>
      <c r="H305" s="416">
        <f>+H306+H307+H308+H309+H310+H311+H312</f>
        <v>5696656</v>
      </c>
      <c r="I305" s="416">
        <f>+I306+I307+I308+I309+I310+I311+I312</f>
        <v>0</v>
      </c>
      <c r="J305" s="416">
        <f>+J306+J307+J308+J309+J310+J311+J312</f>
        <v>5696656</v>
      </c>
      <c r="K305" s="344">
        <f t="shared" si="12"/>
        <v>0.49654065030590461</v>
      </c>
      <c r="L305" s="351"/>
      <c r="M305" s="352"/>
    </row>
    <row r="306" spans="1:13" ht="16.5" x14ac:dyDescent="0.3">
      <c r="A306" s="407">
        <v>2</v>
      </c>
      <c r="B306" s="399">
        <v>3</v>
      </c>
      <c r="C306" s="399">
        <v>7</v>
      </c>
      <c r="D306" s="399">
        <v>1</v>
      </c>
      <c r="E306" s="399" t="s">
        <v>300</v>
      </c>
      <c r="F306" s="400" t="s">
        <v>227</v>
      </c>
      <c r="G306" s="401"/>
      <c r="H306" s="401">
        <v>1180000</v>
      </c>
      <c r="I306" s="401"/>
      <c r="J306" s="401">
        <f t="shared" ref="J306:J312" si="15">SUBTOTAL(9,G306:I306)</f>
        <v>1180000</v>
      </c>
      <c r="K306" s="342">
        <f t="shared" si="12"/>
        <v>0.10285296625967363</v>
      </c>
      <c r="L306" s="351"/>
      <c r="M306" s="352"/>
    </row>
    <row r="307" spans="1:13" ht="16.5" x14ac:dyDescent="0.3">
      <c r="A307" s="407">
        <v>2</v>
      </c>
      <c r="B307" s="399">
        <v>3</v>
      </c>
      <c r="C307" s="399">
        <v>7</v>
      </c>
      <c r="D307" s="399">
        <v>1</v>
      </c>
      <c r="E307" s="399" t="s">
        <v>301</v>
      </c>
      <c r="F307" s="400" t="s">
        <v>228</v>
      </c>
      <c r="G307" s="401"/>
      <c r="H307" s="401">
        <v>2500000</v>
      </c>
      <c r="I307" s="401"/>
      <c r="J307" s="401">
        <f t="shared" si="15"/>
        <v>2500000</v>
      </c>
      <c r="K307" s="342">
        <f t="shared" si="12"/>
        <v>0.21790882682134247</v>
      </c>
      <c r="L307" s="351"/>
      <c r="M307" s="352"/>
    </row>
    <row r="308" spans="1:13" ht="16.5" x14ac:dyDescent="0.3">
      <c r="A308" s="407">
        <v>2</v>
      </c>
      <c r="B308" s="399">
        <v>3</v>
      </c>
      <c r="C308" s="399">
        <v>7</v>
      </c>
      <c r="D308" s="399">
        <v>1</v>
      </c>
      <c r="E308" s="399" t="s">
        <v>302</v>
      </c>
      <c r="F308" s="400" t="s">
        <v>229</v>
      </c>
      <c r="G308" s="401"/>
      <c r="H308" s="401">
        <v>0</v>
      </c>
      <c r="I308" s="401"/>
      <c r="J308" s="401">
        <f t="shared" si="15"/>
        <v>0</v>
      </c>
      <c r="K308" s="342">
        <f t="shared" si="12"/>
        <v>0</v>
      </c>
      <c r="L308" s="351"/>
      <c r="M308" s="352"/>
    </row>
    <row r="309" spans="1:13" ht="16.5" x14ac:dyDescent="0.3">
      <c r="A309" s="407">
        <v>2</v>
      </c>
      <c r="B309" s="399">
        <v>3</v>
      </c>
      <c r="C309" s="399">
        <v>7</v>
      </c>
      <c r="D309" s="399">
        <v>1</v>
      </c>
      <c r="E309" s="399" t="s">
        <v>303</v>
      </c>
      <c r="F309" s="400" t="s">
        <v>230</v>
      </c>
      <c r="G309" s="401"/>
      <c r="H309" s="401">
        <v>1920000</v>
      </c>
      <c r="I309" s="401"/>
      <c r="J309" s="401">
        <f t="shared" si="15"/>
        <v>1920000</v>
      </c>
      <c r="K309" s="342">
        <f t="shared" si="12"/>
        <v>0.16735397899879101</v>
      </c>
      <c r="L309" s="351"/>
      <c r="M309" s="352"/>
    </row>
    <row r="310" spans="1:13" ht="16.5" x14ac:dyDescent="0.3">
      <c r="A310" s="407">
        <v>2</v>
      </c>
      <c r="B310" s="399">
        <v>3</v>
      </c>
      <c r="C310" s="399">
        <v>7</v>
      </c>
      <c r="D310" s="399">
        <v>1</v>
      </c>
      <c r="E310" s="399" t="s">
        <v>307</v>
      </c>
      <c r="F310" s="400" t="s">
        <v>231</v>
      </c>
      <c r="G310" s="401"/>
      <c r="H310" s="401">
        <v>16464</v>
      </c>
      <c r="I310" s="401"/>
      <c r="J310" s="401">
        <f t="shared" si="15"/>
        <v>16464</v>
      </c>
      <c r="K310" s="342">
        <f t="shared" si="12"/>
        <v>1.4350603699146329E-3</v>
      </c>
      <c r="L310" s="351"/>
      <c r="M310" s="352"/>
    </row>
    <row r="311" spans="1:13" ht="16.5" x14ac:dyDescent="0.3">
      <c r="A311" s="407">
        <v>2</v>
      </c>
      <c r="B311" s="399">
        <v>3</v>
      </c>
      <c r="C311" s="399">
        <v>7</v>
      </c>
      <c r="D311" s="399">
        <v>1</v>
      </c>
      <c r="E311" s="399" t="s">
        <v>345</v>
      </c>
      <c r="F311" s="400" t="s">
        <v>232</v>
      </c>
      <c r="G311" s="401"/>
      <c r="H311" s="401">
        <v>80192</v>
      </c>
      <c r="I311" s="401"/>
      <c r="J311" s="401">
        <f t="shared" si="15"/>
        <v>80192</v>
      </c>
      <c r="K311" s="342">
        <f t="shared" si="12"/>
        <v>6.9898178561828379E-3</v>
      </c>
      <c r="L311" s="351"/>
      <c r="M311" s="352"/>
    </row>
    <row r="312" spans="1:13" ht="16.5" x14ac:dyDescent="0.3">
      <c r="A312" s="407">
        <v>2</v>
      </c>
      <c r="B312" s="399">
        <v>3</v>
      </c>
      <c r="C312" s="399">
        <v>7</v>
      </c>
      <c r="D312" s="399">
        <v>1</v>
      </c>
      <c r="E312" s="399" t="s">
        <v>347</v>
      </c>
      <c r="F312" s="400" t="s">
        <v>378</v>
      </c>
      <c r="G312" s="413"/>
      <c r="H312" s="413"/>
      <c r="I312" s="413"/>
      <c r="J312" s="401">
        <f t="shared" si="15"/>
        <v>0</v>
      </c>
      <c r="K312" s="342">
        <f t="shared" si="12"/>
        <v>0</v>
      </c>
      <c r="L312" s="351"/>
      <c r="M312" s="352"/>
    </row>
    <row r="313" spans="1:13" x14ac:dyDescent="0.3">
      <c r="A313" s="394">
        <v>2</v>
      </c>
      <c r="B313" s="395">
        <v>3</v>
      </c>
      <c r="C313" s="395">
        <v>7</v>
      </c>
      <c r="D313" s="395">
        <v>2</v>
      </c>
      <c r="E313" s="395"/>
      <c r="F313" s="406" t="s">
        <v>233</v>
      </c>
      <c r="G313" s="416">
        <f>+G314+G315+G316+G317+G318+G319</f>
        <v>0</v>
      </c>
      <c r="H313" s="416">
        <f>+H314+H315+H316+H317+H318+H319</f>
        <v>81741863</v>
      </c>
      <c r="I313" s="416">
        <f>+I314+I315+I316+I317+I318+I319</f>
        <v>0</v>
      </c>
      <c r="J313" s="416">
        <f>+J314+J315+J316+J317+J318+J319</f>
        <v>81741863</v>
      </c>
      <c r="K313" s="344">
        <f t="shared" si="12"/>
        <v>7.1249093874083611</v>
      </c>
      <c r="L313" s="351"/>
      <c r="M313" s="352"/>
    </row>
    <row r="314" spans="1:13" x14ac:dyDescent="0.3">
      <c r="A314" s="398">
        <v>2</v>
      </c>
      <c r="B314" s="399">
        <v>3</v>
      </c>
      <c r="C314" s="399">
        <v>7</v>
      </c>
      <c r="D314" s="399">
        <v>2</v>
      </c>
      <c r="E314" s="399" t="s">
        <v>300</v>
      </c>
      <c r="F314" s="400" t="s">
        <v>234</v>
      </c>
      <c r="G314" s="401"/>
      <c r="H314" s="401"/>
      <c r="I314" s="401"/>
      <c r="J314" s="401">
        <f t="shared" ref="J314:J319" si="16">SUBTOTAL(9,G314:I314)</f>
        <v>0</v>
      </c>
      <c r="K314" s="342">
        <f t="shared" si="12"/>
        <v>0</v>
      </c>
      <c r="L314" s="351"/>
      <c r="M314" s="352"/>
    </row>
    <row r="315" spans="1:13" x14ac:dyDescent="0.3">
      <c r="A315" s="398">
        <v>2</v>
      </c>
      <c r="B315" s="399">
        <v>3</v>
      </c>
      <c r="C315" s="399">
        <v>7</v>
      </c>
      <c r="D315" s="399">
        <v>2</v>
      </c>
      <c r="E315" s="399" t="s">
        <v>301</v>
      </c>
      <c r="F315" s="400" t="s">
        <v>235</v>
      </c>
      <c r="G315" s="401"/>
      <c r="H315" s="401">
        <v>0</v>
      </c>
      <c r="I315" s="401"/>
      <c r="J315" s="401">
        <f t="shared" si="16"/>
        <v>0</v>
      </c>
      <c r="K315" s="342">
        <f t="shared" si="12"/>
        <v>0</v>
      </c>
      <c r="L315" s="351"/>
      <c r="M315" s="352"/>
    </row>
    <row r="316" spans="1:13" x14ac:dyDescent="0.3">
      <c r="A316" s="398">
        <v>2</v>
      </c>
      <c r="B316" s="399">
        <v>3</v>
      </c>
      <c r="C316" s="399">
        <v>7</v>
      </c>
      <c r="D316" s="399">
        <v>2</v>
      </c>
      <c r="E316" s="399" t="s">
        <v>302</v>
      </c>
      <c r="F316" s="400" t="s">
        <v>236</v>
      </c>
      <c r="G316" s="401"/>
      <c r="H316" s="401">
        <f>45407949+34878859</f>
        <v>80286808</v>
      </c>
      <c r="I316" s="401"/>
      <c r="J316" s="401">
        <f t="shared" si="16"/>
        <v>80286808</v>
      </c>
      <c r="K316" s="342">
        <f t="shared" si="12"/>
        <v>6.9980816562041497</v>
      </c>
      <c r="L316" s="351"/>
      <c r="M316" s="352"/>
    </row>
    <row r="317" spans="1:13" x14ac:dyDescent="0.3">
      <c r="A317" s="398">
        <v>2</v>
      </c>
      <c r="B317" s="399">
        <v>3</v>
      </c>
      <c r="C317" s="399">
        <v>7</v>
      </c>
      <c r="D317" s="399">
        <v>2</v>
      </c>
      <c r="E317" s="399" t="s">
        <v>303</v>
      </c>
      <c r="F317" s="400" t="s">
        <v>237</v>
      </c>
      <c r="G317" s="401"/>
      <c r="H317" s="401">
        <v>42000</v>
      </c>
      <c r="I317" s="401"/>
      <c r="J317" s="401">
        <f t="shared" si="16"/>
        <v>42000</v>
      </c>
      <c r="K317" s="342">
        <f t="shared" si="12"/>
        <v>3.6608682905985537E-3</v>
      </c>
      <c r="L317" s="351"/>
      <c r="M317" s="352"/>
    </row>
    <row r="318" spans="1:13" x14ac:dyDescent="0.3">
      <c r="A318" s="398">
        <v>2</v>
      </c>
      <c r="B318" s="399">
        <v>3</v>
      </c>
      <c r="C318" s="399">
        <v>7</v>
      </c>
      <c r="D318" s="399">
        <v>2</v>
      </c>
      <c r="E318" s="399" t="s">
        <v>307</v>
      </c>
      <c r="F318" s="400" t="s">
        <v>238</v>
      </c>
      <c r="G318" s="413"/>
      <c r="H318" s="401">
        <v>88200</v>
      </c>
      <c r="I318" s="413"/>
      <c r="J318" s="401">
        <f t="shared" si="16"/>
        <v>88200</v>
      </c>
      <c r="K318" s="342">
        <f t="shared" si="12"/>
        <v>7.687823410256962E-3</v>
      </c>
      <c r="L318" s="351"/>
      <c r="M318" s="352"/>
    </row>
    <row r="319" spans="1:13" ht="31.5" x14ac:dyDescent="0.3">
      <c r="A319" s="426">
        <v>2</v>
      </c>
      <c r="B319" s="400">
        <v>3</v>
      </c>
      <c r="C319" s="400">
        <v>7</v>
      </c>
      <c r="D319" s="400">
        <v>2</v>
      </c>
      <c r="E319" s="400" t="s">
        <v>345</v>
      </c>
      <c r="F319" s="402" t="s">
        <v>379</v>
      </c>
      <c r="G319" s="413"/>
      <c r="H319" s="401">
        <v>1324855</v>
      </c>
      <c r="I319" s="413"/>
      <c r="J319" s="401">
        <f t="shared" si="16"/>
        <v>1324855</v>
      </c>
      <c r="K319" s="342">
        <f t="shared" si="12"/>
        <v>0.11547903950335588</v>
      </c>
      <c r="L319" s="351"/>
      <c r="M319" s="352"/>
    </row>
    <row r="320" spans="1:13" ht="31.5" x14ac:dyDescent="0.3">
      <c r="A320" s="390">
        <v>2</v>
      </c>
      <c r="B320" s="391">
        <v>3</v>
      </c>
      <c r="C320" s="391">
        <v>8</v>
      </c>
      <c r="D320" s="391"/>
      <c r="E320" s="391"/>
      <c r="F320" s="392" t="s">
        <v>380</v>
      </c>
      <c r="G320" s="393">
        <f>+G321+G323</f>
        <v>0</v>
      </c>
      <c r="H320" s="393">
        <f>+H321+H323</f>
        <v>0</v>
      </c>
      <c r="I320" s="393">
        <f>+I321+I323</f>
        <v>0</v>
      </c>
      <c r="J320" s="393">
        <f>+J321+J323</f>
        <v>0</v>
      </c>
      <c r="K320" s="340">
        <f t="shared" si="12"/>
        <v>0</v>
      </c>
      <c r="L320" s="351"/>
      <c r="M320" s="352"/>
    </row>
    <row r="321" spans="1:13" ht="31.5" x14ac:dyDescent="0.3">
      <c r="A321" s="427">
        <v>2</v>
      </c>
      <c r="B321" s="406">
        <v>3</v>
      </c>
      <c r="C321" s="406">
        <v>8</v>
      </c>
      <c r="D321" s="406">
        <v>1</v>
      </c>
      <c r="E321" s="406"/>
      <c r="F321" s="396" t="s">
        <v>381</v>
      </c>
      <c r="G321" s="397">
        <f>+G322</f>
        <v>0</v>
      </c>
      <c r="H321" s="397">
        <f>+H322</f>
        <v>0</v>
      </c>
      <c r="I321" s="397">
        <f>+I322</f>
        <v>0</v>
      </c>
      <c r="J321" s="397">
        <f>+J322</f>
        <v>0</v>
      </c>
      <c r="K321" s="341">
        <f t="shared" si="12"/>
        <v>0</v>
      </c>
      <c r="L321" s="351"/>
      <c r="M321" s="352"/>
    </row>
    <row r="322" spans="1:13" ht="31.5" x14ac:dyDescent="0.3">
      <c r="A322" s="426">
        <v>2</v>
      </c>
      <c r="B322" s="400">
        <v>3</v>
      </c>
      <c r="C322" s="400">
        <v>8</v>
      </c>
      <c r="D322" s="400">
        <v>1</v>
      </c>
      <c r="E322" s="400" t="s">
        <v>300</v>
      </c>
      <c r="F322" s="402" t="s">
        <v>381</v>
      </c>
      <c r="G322" s="413"/>
      <c r="H322" s="413"/>
      <c r="I322" s="413"/>
      <c r="J322" s="401">
        <f>SUBTOTAL(9,G322:I322)</f>
        <v>0</v>
      </c>
      <c r="K322" s="342">
        <f t="shared" si="12"/>
        <v>0</v>
      </c>
      <c r="L322" s="351"/>
      <c r="M322" s="352"/>
    </row>
    <row r="323" spans="1:13" ht="31.5" x14ac:dyDescent="0.3">
      <c r="A323" s="427">
        <v>2</v>
      </c>
      <c r="B323" s="406">
        <v>3</v>
      </c>
      <c r="C323" s="406">
        <v>8</v>
      </c>
      <c r="D323" s="406">
        <v>2</v>
      </c>
      <c r="E323" s="406"/>
      <c r="F323" s="396" t="s">
        <v>382</v>
      </c>
      <c r="G323" s="397">
        <f>+G324</f>
        <v>0</v>
      </c>
      <c r="H323" s="397">
        <f>+H324</f>
        <v>0</v>
      </c>
      <c r="I323" s="397">
        <f>+I324</f>
        <v>0</v>
      </c>
      <c r="J323" s="397">
        <f>+J324</f>
        <v>0</v>
      </c>
      <c r="K323" s="341">
        <f t="shared" si="12"/>
        <v>0</v>
      </c>
      <c r="L323" s="351"/>
      <c r="M323" s="352"/>
    </row>
    <row r="324" spans="1:13" ht="31.5" x14ac:dyDescent="0.3">
      <c r="A324" s="426">
        <v>2</v>
      </c>
      <c r="B324" s="400">
        <v>3</v>
      </c>
      <c r="C324" s="400">
        <v>8</v>
      </c>
      <c r="D324" s="400">
        <v>2</v>
      </c>
      <c r="E324" s="400" t="s">
        <v>300</v>
      </c>
      <c r="F324" s="402" t="s">
        <v>382</v>
      </c>
      <c r="G324" s="413"/>
      <c r="H324" s="413"/>
      <c r="I324" s="413"/>
      <c r="J324" s="401">
        <f>SUBTOTAL(9,G324:I324)</f>
        <v>0</v>
      </c>
      <c r="K324" s="342">
        <f t="shared" si="12"/>
        <v>0</v>
      </c>
      <c r="L324" s="351"/>
      <c r="M324" s="352"/>
    </row>
    <row r="325" spans="1:13" x14ac:dyDescent="0.3">
      <c r="A325" s="390">
        <v>2</v>
      </c>
      <c r="B325" s="391">
        <v>3</v>
      </c>
      <c r="C325" s="391">
        <v>9</v>
      </c>
      <c r="D325" s="391"/>
      <c r="E325" s="391"/>
      <c r="F325" s="392" t="s">
        <v>33</v>
      </c>
      <c r="G325" s="393">
        <f>+G326+G328+G331+G333+G335+G337+G339+G341+G343</f>
        <v>0</v>
      </c>
      <c r="H325" s="393">
        <f>+H326+H328+H331+H333+H335+H337+H339+H341+H343</f>
        <v>193109451</v>
      </c>
      <c r="I325" s="393">
        <f>+I326+I328+I331+I333+I335+I337+I339+I341+I343</f>
        <v>0</v>
      </c>
      <c r="J325" s="393">
        <f>+J326+J328+J331+J333+J335+J337+J339+J341+J343</f>
        <v>193109451</v>
      </c>
      <c r="K325" s="340">
        <f t="shared" si="12"/>
        <v>16.832101566209406</v>
      </c>
      <c r="L325" s="351"/>
      <c r="M325" s="352"/>
    </row>
    <row r="326" spans="1:13" x14ac:dyDescent="0.3">
      <c r="A326" s="394">
        <v>2</v>
      </c>
      <c r="B326" s="395">
        <v>3</v>
      </c>
      <c r="C326" s="395">
        <v>9</v>
      </c>
      <c r="D326" s="395">
        <v>1</v>
      </c>
      <c r="E326" s="395"/>
      <c r="F326" s="406" t="s">
        <v>239</v>
      </c>
      <c r="G326" s="416">
        <f>+G327</f>
        <v>0</v>
      </c>
      <c r="H326" s="416">
        <f>+H327</f>
        <v>4795809</v>
      </c>
      <c r="I326" s="416">
        <f>+I327</f>
        <v>0</v>
      </c>
      <c r="J326" s="416">
        <f>+J327</f>
        <v>4795809</v>
      </c>
      <c r="K326" s="344">
        <f t="shared" si="12"/>
        <v>0.4180196451396942</v>
      </c>
      <c r="L326" s="351"/>
      <c r="M326" s="352"/>
    </row>
    <row r="327" spans="1:13" ht="16.5" x14ac:dyDescent="0.3">
      <c r="A327" s="407">
        <v>2</v>
      </c>
      <c r="B327" s="399">
        <v>3</v>
      </c>
      <c r="C327" s="399">
        <v>9</v>
      </c>
      <c r="D327" s="399">
        <v>1</v>
      </c>
      <c r="E327" s="399" t="s">
        <v>300</v>
      </c>
      <c r="F327" s="400" t="s">
        <v>239</v>
      </c>
      <c r="G327" s="401"/>
      <c r="H327" s="401">
        <v>4795809</v>
      </c>
      <c r="I327" s="401"/>
      <c r="J327" s="401">
        <f>SUBTOTAL(9,G327:I327)</f>
        <v>4795809</v>
      </c>
      <c r="K327" s="342">
        <f t="shared" si="12"/>
        <v>0.4180196451396942</v>
      </c>
      <c r="L327" s="351"/>
      <c r="M327" s="352"/>
    </row>
    <row r="328" spans="1:13" ht="31.5" x14ac:dyDescent="0.3">
      <c r="A328" s="394">
        <v>2</v>
      </c>
      <c r="B328" s="395">
        <v>3</v>
      </c>
      <c r="C328" s="395">
        <v>9</v>
      </c>
      <c r="D328" s="395">
        <v>2</v>
      </c>
      <c r="E328" s="395"/>
      <c r="F328" s="406" t="s">
        <v>240</v>
      </c>
      <c r="G328" s="416">
        <f>+G329</f>
        <v>0</v>
      </c>
      <c r="H328" s="416">
        <f>+H329+H330</f>
        <v>3134958</v>
      </c>
      <c r="I328" s="416">
        <f>+I329</f>
        <v>0</v>
      </c>
      <c r="J328" s="416">
        <f>+J329+J330</f>
        <v>3134958</v>
      </c>
      <c r="K328" s="344">
        <f t="shared" si="12"/>
        <v>0.27325400796567284</v>
      </c>
      <c r="L328" s="351"/>
      <c r="M328" s="352"/>
    </row>
    <row r="329" spans="1:13" ht="31.5" x14ac:dyDescent="0.3">
      <c r="A329" s="407">
        <v>2</v>
      </c>
      <c r="B329" s="399">
        <v>3</v>
      </c>
      <c r="C329" s="399">
        <v>9</v>
      </c>
      <c r="D329" s="399">
        <v>2</v>
      </c>
      <c r="E329" s="399" t="s">
        <v>300</v>
      </c>
      <c r="F329" s="400" t="s">
        <v>240</v>
      </c>
      <c r="G329" s="401"/>
      <c r="H329" s="401">
        <v>3134958</v>
      </c>
      <c r="I329" s="401"/>
      <c r="J329" s="401">
        <f>SUBTOTAL(9,G329:I329)</f>
        <v>3134958</v>
      </c>
      <c r="K329" s="342">
        <f t="shared" si="12"/>
        <v>0.27325400796567284</v>
      </c>
      <c r="L329" s="351"/>
      <c r="M329" s="352"/>
    </row>
    <row r="330" spans="1:13" ht="16.5" x14ac:dyDescent="0.3">
      <c r="A330" s="407">
        <v>2</v>
      </c>
      <c r="B330" s="399">
        <v>3</v>
      </c>
      <c r="C330" s="399">
        <v>9</v>
      </c>
      <c r="D330" s="399">
        <v>2</v>
      </c>
      <c r="E330" s="399" t="s">
        <v>301</v>
      </c>
      <c r="F330" s="400" t="s">
        <v>1233</v>
      </c>
      <c r="G330" s="401"/>
      <c r="H330" s="401">
        <v>0</v>
      </c>
      <c r="I330" s="401"/>
      <c r="J330" s="401">
        <f>SUBTOTAL(9,G330:I330)</f>
        <v>0</v>
      </c>
      <c r="K330" s="342">
        <f t="shared" si="12"/>
        <v>0</v>
      </c>
      <c r="L330" s="351"/>
      <c r="M330" s="352"/>
    </row>
    <row r="331" spans="1:13" x14ac:dyDescent="0.3">
      <c r="A331" s="394">
        <v>2</v>
      </c>
      <c r="B331" s="395">
        <v>3</v>
      </c>
      <c r="C331" s="395">
        <v>9</v>
      </c>
      <c r="D331" s="395">
        <v>3</v>
      </c>
      <c r="E331" s="395"/>
      <c r="F331" s="406" t="s">
        <v>383</v>
      </c>
      <c r="G331" s="416">
        <f>+G332</f>
        <v>0</v>
      </c>
      <c r="H331" s="416">
        <f>+H332</f>
        <v>175447812</v>
      </c>
      <c r="I331" s="416">
        <f>+I332</f>
        <v>0</v>
      </c>
      <c r="J331" s="416">
        <f>+J332</f>
        <v>175447812</v>
      </c>
      <c r="K331" s="344">
        <f t="shared" si="12"/>
        <v>15.292650752516579</v>
      </c>
      <c r="L331" s="351"/>
      <c r="M331" s="352"/>
    </row>
    <row r="332" spans="1:13" ht="16.5" x14ac:dyDescent="0.3">
      <c r="A332" s="407">
        <v>2</v>
      </c>
      <c r="B332" s="399">
        <v>3</v>
      </c>
      <c r="C332" s="399">
        <v>9</v>
      </c>
      <c r="D332" s="399">
        <v>3</v>
      </c>
      <c r="E332" s="399" t="s">
        <v>300</v>
      </c>
      <c r="F332" s="400" t="s">
        <v>383</v>
      </c>
      <c r="G332" s="401"/>
      <c r="H332" s="401">
        <v>175447812</v>
      </c>
      <c r="I332" s="401"/>
      <c r="J332" s="401">
        <f>SUBTOTAL(9,G332:I332)</f>
        <v>175447812</v>
      </c>
      <c r="K332" s="342">
        <f t="shared" si="12"/>
        <v>15.292650752516579</v>
      </c>
      <c r="L332" s="351"/>
      <c r="M332" s="352"/>
    </row>
    <row r="333" spans="1:13" ht="31.5" x14ac:dyDescent="0.3">
      <c r="A333" s="394">
        <v>2</v>
      </c>
      <c r="B333" s="395">
        <v>3</v>
      </c>
      <c r="C333" s="395">
        <v>9</v>
      </c>
      <c r="D333" s="395">
        <v>4</v>
      </c>
      <c r="E333" s="395"/>
      <c r="F333" s="406" t="s">
        <v>241</v>
      </c>
      <c r="G333" s="416">
        <f>+G334</f>
        <v>0</v>
      </c>
      <c r="H333" s="416">
        <f>+H334</f>
        <v>0</v>
      </c>
      <c r="I333" s="416">
        <f>+I334</f>
        <v>0</v>
      </c>
      <c r="J333" s="416">
        <f>+J334</f>
        <v>0</v>
      </c>
      <c r="K333" s="344">
        <f t="shared" si="12"/>
        <v>0</v>
      </c>
      <c r="L333" s="351"/>
      <c r="M333" s="352"/>
    </row>
    <row r="334" spans="1:13" ht="31.5" x14ac:dyDescent="0.3">
      <c r="A334" s="407">
        <v>2</v>
      </c>
      <c r="B334" s="399">
        <v>3</v>
      </c>
      <c r="C334" s="399">
        <v>9</v>
      </c>
      <c r="D334" s="399">
        <v>4</v>
      </c>
      <c r="E334" s="399" t="s">
        <v>300</v>
      </c>
      <c r="F334" s="400" t="s">
        <v>241</v>
      </c>
      <c r="G334" s="413"/>
      <c r="H334" s="413"/>
      <c r="I334" s="413"/>
      <c r="J334" s="401">
        <f>SUBTOTAL(9,G334:I334)</f>
        <v>0</v>
      </c>
      <c r="K334" s="342">
        <f t="shared" si="12"/>
        <v>0</v>
      </c>
      <c r="L334" s="351"/>
      <c r="M334" s="352"/>
    </row>
    <row r="335" spans="1:13" x14ac:dyDescent="0.3">
      <c r="A335" s="394">
        <v>2</v>
      </c>
      <c r="B335" s="395">
        <v>3</v>
      </c>
      <c r="C335" s="395">
        <v>9</v>
      </c>
      <c r="D335" s="395">
        <v>5</v>
      </c>
      <c r="E335" s="395"/>
      <c r="F335" s="406" t="s">
        <v>242</v>
      </c>
      <c r="G335" s="416">
        <f>+G336</f>
        <v>0</v>
      </c>
      <c r="H335" s="416">
        <f>+H336</f>
        <v>816228</v>
      </c>
      <c r="I335" s="416">
        <f>+I336</f>
        <v>0</v>
      </c>
      <c r="J335" s="416">
        <f>+J336</f>
        <v>816228</v>
      </c>
      <c r="K335" s="344">
        <f t="shared" si="12"/>
        <v>7.1145314359492284E-2</v>
      </c>
      <c r="L335" s="351"/>
      <c r="M335" s="352"/>
    </row>
    <row r="336" spans="1:13" ht="16.5" x14ac:dyDescent="0.3">
      <c r="A336" s="407">
        <v>2</v>
      </c>
      <c r="B336" s="399">
        <v>3</v>
      </c>
      <c r="C336" s="399">
        <v>9</v>
      </c>
      <c r="D336" s="399">
        <v>5</v>
      </c>
      <c r="E336" s="399" t="s">
        <v>300</v>
      </c>
      <c r="F336" s="400" t="s">
        <v>242</v>
      </c>
      <c r="G336" s="413"/>
      <c r="H336" s="401">
        <v>816228</v>
      </c>
      <c r="I336" s="413"/>
      <c r="J336" s="401">
        <f>SUBTOTAL(9,G336:I336)</f>
        <v>816228</v>
      </c>
      <c r="K336" s="342">
        <f t="shared" si="12"/>
        <v>7.1145314359492284E-2</v>
      </c>
      <c r="L336" s="351"/>
      <c r="M336" s="352"/>
    </row>
    <row r="337" spans="1:13" x14ac:dyDescent="0.3">
      <c r="A337" s="394">
        <v>2</v>
      </c>
      <c r="B337" s="395">
        <v>3</v>
      </c>
      <c r="C337" s="395">
        <v>9</v>
      </c>
      <c r="D337" s="395">
        <v>6</v>
      </c>
      <c r="E337" s="395"/>
      <c r="F337" s="406" t="s">
        <v>243</v>
      </c>
      <c r="G337" s="416">
        <f>+G338</f>
        <v>0</v>
      </c>
      <c r="H337" s="416">
        <f>+H338</f>
        <v>2265217</v>
      </c>
      <c r="I337" s="416">
        <f>+I338</f>
        <v>0</v>
      </c>
      <c r="J337" s="416">
        <f>+J338</f>
        <v>2265217</v>
      </c>
      <c r="K337" s="344">
        <f t="shared" ref="K337:K399" si="17">IFERROR(J337/$J$18*100,"0.00")</f>
        <v>0.19744431158630438</v>
      </c>
      <c r="L337" s="351"/>
      <c r="M337" s="352"/>
    </row>
    <row r="338" spans="1:13" ht="16.5" x14ac:dyDescent="0.3">
      <c r="A338" s="407">
        <v>2</v>
      </c>
      <c r="B338" s="399">
        <v>3</v>
      </c>
      <c r="C338" s="399">
        <v>9</v>
      </c>
      <c r="D338" s="399">
        <v>6</v>
      </c>
      <c r="E338" s="399" t="s">
        <v>300</v>
      </c>
      <c r="F338" s="400" t="s">
        <v>243</v>
      </c>
      <c r="G338" s="401"/>
      <c r="H338" s="401">
        <v>2265217</v>
      </c>
      <c r="I338" s="401"/>
      <c r="J338" s="401">
        <f>SUBTOTAL(9,G338:I338)</f>
        <v>2265217</v>
      </c>
      <c r="K338" s="342">
        <f t="shared" si="17"/>
        <v>0.19744431158630438</v>
      </c>
      <c r="L338" s="351"/>
      <c r="M338" s="352"/>
    </row>
    <row r="339" spans="1:13" x14ac:dyDescent="0.3">
      <c r="A339" s="394">
        <v>2</v>
      </c>
      <c r="B339" s="395">
        <v>3</v>
      </c>
      <c r="C339" s="395">
        <v>9</v>
      </c>
      <c r="D339" s="395">
        <v>7</v>
      </c>
      <c r="E339" s="395"/>
      <c r="F339" s="406" t="s">
        <v>384</v>
      </c>
      <c r="G339" s="416">
        <f>+G340</f>
        <v>0</v>
      </c>
      <c r="H339" s="416">
        <f>+H340</f>
        <v>11200</v>
      </c>
      <c r="I339" s="416">
        <f>+I340</f>
        <v>0</v>
      </c>
      <c r="J339" s="416">
        <f>+J340</f>
        <v>11200</v>
      </c>
      <c r="K339" s="344">
        <f t="shared" si="17"/>
        <v>9.7623154415961422E-4</v>
      </c>
      <c r="L339" s="351"/>
      <c r="M339" s="352"/>
    </row>
    <row r="340" spans="1:13" ht="16.5" x14ac:dyDescent="0.3">
      <c r="A340" s="407">
        <v>2</v>
      </c>
      <c r="B340" s="399">
        <v>3</v>
      </c>
      <c r="C340" s="399">
        <v>9</v>
      </c>
      <c r="D340" s="399">
        <v>7</v>
      </c>
      <c r="E340" s="399" t="s">
        <v>300</v>
      </c>
      <c r="F340" s="400" t="s">
        <v>384</v>
      </c>
      <c r="G340" s="413"/>
      <c r="H340" s="401">
        <v>11200</v>
      </c>
      <c r="I340" s="413"/>
      <c r="J340" s="401">
        <f>SUBTOTAL(9,G340:I340)</f>
        <v>11200</v>
      </c>
      <c r="K340" s="342">
        <f t="shared" si="17"/>
        <v>9.7623154415961422E-4</v>
      </c>
      <c r="L340" s="351"/>
      <c r="M340" s="352"/>
    </row>
    <row r="341" spans="1:13" x14ac:dyDescent="0.3">
      <c r="A341" s="394">
        <v>2</v>
      </c>
      <c r="B341" s="395">
        <v>3</v>
      </c>
      <c r="C341" s="395">
        <v>9</v>
      </c>
      <c r="D341" s="395">
        <v>8</v>
      </c>
      <c r="E341" s="395"/>
      <c r="F341" s="406" t="s">
        <v>244</v>
      </c>
      <c r="G341" s="416">
        <f>+G342</f>
        <v>0</v>
      </c>
      <c r="H341" s="416">
        <f>+H342</f>
        <v>971490</v>
      </c>
      <c r="I341" s="416">
        <f>+I342</f>
        <v>0</v>
      </c>
      <c r="J341" s="416">
        <f>+J342</f>
        <v>971490</v>
      </c>
      <c r="K341" s="344">
        <f t="shared" si="17"/>
        <v>8.4678498467466404E-2</v>
      </c>
      <c r="L341" s="351"/>
      <c r="M341" s="352"/>
    </row>
    <row r="342" spans="1:13" ht="16.5" x14ac:dyDescent="0.3">
      <c r="A342" s="407">
        <v>2</v>
      </c>
      <c r="B342" s="399">
        <v>3</v>
      </c>
      <c r="C342" s="399">
        <v>9</v>
      </c>
      <c r="D342" s="399">
        <v>8</v>
      </c>
      <c r="E342" s="399" t="s">
        <v>300</v>
      </c>
      <c r="F342" s="400" t="s">
        <v>244</v>
      </c>
      <c r="G342" s="413"/>
      <c r="H342" s="401">
        <f>118528+852962</f>
        <v>971490</v>
      </c>
      <c r="I342" s="413"/>
      <c r="J342" s="401">
        <f>SUBTOTAL(9,G342:I342)</f>
        <v>971490</v>
      </c>
      <c r="K342" s="342">
        <f t="shared" si="17"/>
        <v>8.4678498467466404E-2</v>
      </c>
      <c r="L342" s="351"/>
      <c r="M342" s="352"/>
    </row>
    <row r="343" spans="1:13" x14ac:dyDescent="0.3">
      <c r="A343" s="394">
        <v>2</v>
      </c>
      <c r="B343" s="395">
        <v>3</v>
      </c>
      <c r="C343" s="395">
        <v>9</v>
      </c>
      <c r="D343" s="395">
        <v>9</v>
      </c>
      <c r="E343" s="395"/>
      <c r="F343" s="406" t="s">
        <v>245</v>
      </c>
      <c r="G343" s="416">
        <f>+G344</f>
        <v>0</v>
      </c>
      <c r="H343" s="416">
        <f>+H344</f>
        <v>5666737</v>
      </c>
      <c r="I343" s="416">
        <f>+I344</f>
        <v>0</v>
      </c>
      <c r="J343" s="416">
        <f>+J344</f>
        <v>5666737</v>
      </c>
      <c r="K343" s="344">
        <f t="shared" si="17"/>
        <v>0.49393280463003747</v>
      </c>
      <c r="L343" s="351"/>
      <c r="M343" s="352"/>
    </row>
    <row r="344" spans="1:13" ht="16.5" x14ac:dyDescent="0.3">
      <c r="A344" s="407">
        <v>2</v>
      </c>
      <c r="B344" s="399">
        <v>3</v>
      </c>
      <c r="C344" s="399">
        <v>9</v>
      </c>
      <c r="D344" s="399">
        <v>9</v>
      </c>
      <c r="E344" s="399" t="s">
        <v>300</v>
      </c>
      <c r="F344" s="400" t="s">
        <v>245</v>
      </c>
      <c r="G344" s="401"/>
      <c r="H344" s="401">
        <f>11271+193524+5461942</f>
        <v>5666737</v>
      </c>
      <c r="I344" s="401"/>
      <c r="J344" s="401">
        <f>SUBTOTAL(9,G344:I344)</f>
        <v>5666737</v>
      </c>
      <c r="K344" s="342">
        <f t="shared" si="17"/>
        <v>0.49393280463003747</v>
      </c>
      <c r="L344" s="351"/>
      <c r="M344" s="352"/>
    </row>
    <row r="345" spans="1:13" ht="16.5" x14ac:dyDescent="0.3">
      <c r="A345" s="385">
        <v>2</v>
      </c>
      <c r="B345" s="386">
        <v>4</v>
      </c>
      <c r="C345" s="387"/>
      <c r="D345" s="387"/>
      <c r="E345" s="387"/>
      <c r="F345" s="388" t="s">
        <v>385</v>
      </c>
      <c r="G345" s="389">
        <f>+G346+G362+G373+G378+G387+G394</f>
        <v>0</v>
      </c>
      <c r="H345" s="389">
        <f>+H346+H362+H373+H378+H387+H394</f>
        <v>0</v>
      </c>
      <c r="I345" s="389">
        <f>+I346+I362+I373+I378+I387+I394</f>
        <v>0</v>
      </c>
      <c r="J345" s="389">
        <f>+J346+J362+J373+J378+J387+J394</f>
        <v>0</v>
      </c>
      <c r="K345" s="339">
        <f t="shared" si="17"/>
        <v>0</v>
      </c>
      <c r="L345" s="351"/>
      <c r="M345" s="352"/>
    </row>
    <row r="346" spans="1:13" x14ac:dyDescent="0.3">
      <c r="A346" s="390">
        <v>2</v>
      </c>
      <c r="B346" s="391">
        <v>4</v>
      </c>
      <c r="C346" s="391">
        <v>1</v>
      </c>
      <c r="D346" s="391"/>
      <c r="E346" s="391"/>
      <c r="F346" s="392" t="s">
        <v>386</v>
      </c>
      <c r="G346" s="393">
        <f>+G347+G351+G355+G358+G360</f>
        <v>0</v>
      </c>
      <c r="H346" s="393">
        <f>+H347+H351+H355+H358+H360</f>
        <v>0</v>
      </c>
      <c r="I346" s="393">
        <f>+I347+I351+I355+I358+I360</f>
        <v>0</v>
      </c>
      <c r="J346" s="393">
        <f>+J347+J351+J355+J358+J360</f>
        <v>0</v>
      </c>
      <c r="K346" s="340">
        <f t="shared" si="17"/>
        <v>0</v>
      </c>
      <c r="L346" s="351"/>
      <c r="M346" s="352"/>
    </row>
    <row r="347" spans="1:13" x14ac:dyDescent="0.3">
      <c r="A347" s="394">
        <v>2</v>
      </c>
      <c r="B347" s="395">
        <v>4</v>
      </c>
      <c r="C347" s="395">
        <v>1</v>
      </c>
      <c r="D347" s="395">
        <v>1</v>
      </c>
      <c r="E347" s="395"/>
      <c r="F347" s="406" t="s">
        <v>387</v>
      </c>
      <c r="G347" s="416">
        <f>+G348+G349+G350</f>
        <v>0</v>
      </c>
      <c r="H347" s="416">
        <f>+H348+H349+H350</f>
        <v>0</v>
      </c>
      <c r="I347" s="416">
        <f>+I348+I349+I350</f>
        <v>0</v>
      </c>
      <c r="J347" s="416">
        <f>+J348+J349+J350</f>
        <v>0</v>
      </c>
      <c r="K347" s="344">
        <f t="shared" si="17"/>
        <v>0</v>
      </c>
      <c r="L347" s="351"/>
      <c r="M347" s="352"/>
    </row>
    <row r="348" spans="1:13" ht="16.5" x14ac:dyDescent="0.3">
      <c r="A348" s="407">
        <v>2</v>
      </c>
      <c r="B348" s="399">
        <v>4</v>
      </c>
      <c r="C348" s="399">
        <v>1</v>
      </c>
      <c r="D348" s="399">
        <v>1</v>
      </c>
      <c r="E348" s="399" t="s">
        <v>300</v>
      </c>
      <c r="F348" s="402" t="s">
        <v>388</v>
      </c>
      <c r="G348" s="401"/>
      <c r="H348" s="401"/>
      <c r="I348" s="401"/>
      <c r="J348" s="401">
        <f>SUBTOTAL(9,G348:I348)</f>
        <v>0</v>
      </c>
      <c r="K348" s="342">
        <f t="shared" si="17"/>
        <v>0</v>
      </c>
      <c r="L348" s="351"/>
      <c r="M348" s="352"/>
    </row>
    <row r="349" spans="1:13" ht="16.5" x14ac:dyDescent="0.3">
      <c r="A349" s="407">
        <v>2</v>
      </c>
      <c r="B349" s="399">
        <v>4</v>
      </c>
      <c r="C349" s="399">
        <v>1</v>
      </c>
      <c r="D349" s="399">
        <v>1</v>
      </c>
      <c r="E349" s="399" t="s">
        <v>301</v>
      </c>
      <c r="F349" s="402" t="s">
        <v>389</v>
      </c>
      <c r="G349" s="401"/>
      <c r="H349" s="401"/>
      <c r="I349" s="401"/>
      <c r="J349" s="401">
        <f>SUBTOTAL(9,G349:I349)</f>
        <v>0</v>
      </c>
      <c r="K349" s="342">
        <f t="shared" si="17"/>
        <v>0</v>
      </c>
      <c r="L349" s="351"/>
      <c r="M349" s="352"/>
    </row>
    <row r="350" spans="1:13" ht="16.5" x14ac:dyDescent="0.3">
      <c r="A350" s="407">
        <v>2</v>
      </c>
      <c r="B350" s="399">
        <v>4</v>
      </c>
      <c r="C350" s="399">
        <v>1</v>
      </c>
      <c r="D350" s="399">
        <v>1</v>
      </c>
      <c r="E350" s="399" t="s">
        <v>302</v>
      </c>
      <c r="F350" s="402" t="s">
        <v>390</v>
      </c>
      <c r="G350" s="413"/>
      <c r="H350" s="413"/>
      <c r="I350" s="413"/>
      <c r="J350" s="401">
        <f>SUBTOTAL(9,G350:I350)</f>
        <v>0</v>
      </c>
      <c r="K350" s="342">
        <f t="shared" si="17"/>
        <v>0</v>
      </c>
      <c r="L350" s="351"/>
      <c r="M350" s="352"/>
    </row>
    <row r="351" spans="1:13" x14ac:dyDescent="0.3">
      <c r="A351" s="394">
        <v>2</v>
      </c>
      <c r="B351" s="395">
        <v>4</v>
      </c>
      <c r="C351" s="395">
        <v>1</v>
      </c>
      <c r="D351" s="395">
        <v>2</v>
      </c>
      <c r="E351" s="395"/>
      <c r="F351" s="406" t="s">
        <v>391</v>
      </c>
      <c r="G351" s="416">
        <f>+G352+G353+G354</f>
        <v>0</v>
      </c>
      <c r="H351" s="416">
        <f>+H352+H353+H354</f>
        <v>0</v>
      </c>
      <c r="I351" s="416">
        <f>+I352+I353+I354</f>
        <v>0</v>
      </c>
      <c r="J351" s="416">
        <f>+J352+J353+J354</f>
        <v>0</v>
      </c>
      <c r="K351" s="344">
        <f t="shared" si="17"/>
        <v>0</v>
      </c>
      <c r="L351" s="351"/>
      <c r="M351" s="352"/>
    </row>
    <row r="352" spans="1:13" ht="31.5" x14ac:dyDescent="0.3">
      <c r="A352" s="407">
        <v>2</v>
      </c>
      <c r="B352" s="399">
        <v>4</v>
      </c>
      <c r="C352" s="399">
        <v>1</v>
      </c>
      <c r="D352" s="399">
        <v>2</v>
      </c>
      <c r="E352" s="399" t="s">
        <v>300</v>
      </c>
      <c r="F352" s="402" t="s">
        <v>392</v>
      </c>
      <c r="G352" s="401"/>
      <c r="H352" s="401"/>
      <c r="I352" s="401"/>
      <c r="J352" s="401">
        <f>SUBTOTAL(9,G352:I352)</f>
        <v>0</v>
      </c>
      <c r="K352" s="342">
        <f t="shared" si="17"/>
        <v>0</v>
      </c>
      <c r="L352" s="351"/>
      <c r="M352" s="352"/>
    </row>
    <row r="353" spans="1:13" ht="31.5" x14ac:dyDescent="0.3">
      <c r="A353" s="407">
        <v>2</v>
      </c>
      <c r="B353" s="399">
        <v>4</v>
      </c>
      <c r="C353" s="399">
        <v>1</v>
      </c>
      <c r="D353" s="399">
        <v>2</v>
      </c>
      <c r="E353" s="399" t="s">
        <v>301</v>
      </c>
      <c r="F353" s="402" t="s">
        <v>393</v>
      </c>
      <c r="G353" s="401"/>
      <c r="H353" s="401"/>
      <c r="I353" s="401"/>
      <c r="J353" s="401">
        <f>SUBTOTAL(9,G353:I353)</f>
        <v>0</v>
      </c>
      <c r="K353" s="342">
        <f t="shared" si="17"/>
        <v>0</v>
      </c>
      <c r="L353" s="351"/>
      <c r="M353" s="352"/>
    </row>
    <row r="354" spans="1:13" ht="16.5" x14ac:dyDescent="0.3">
      <c r="A354" s="407">
        <v>2</v>
      </c>
      <c r="B354" s="399">
        <v>4</v>
      </c>
      <c r="C354" s="399">
        <v>1</v>
      </c>
      <c r="D354" s="399">
        <v>2</v>
      </c>
      <c r="E354" s="399" t="s">
        <v>302</v>
      </c>
      <c r="F354" s="402" t="s">
        <v>394</v>
      </c>
      <c r="G354" s="413"/>
      <c r="H354" s="413"/>
      <c r="I354" s="413"/>
      <c r="J354" s="401">
        <f>SUBTOTAL(9,G354:I354)</f>
        <v>0</v>
      </c>
      <c r="K354" s="342">
        <f t="shared" si="17"/>
        <v>0</v>
      </c>
      <c r="L354" s="351"/>
      <c r="M354" s="352"/>
    </row>
    <row r="355" spans="1:13" x14ac:dyDescent="0.3">
      <c r="A355" s="394">
        <v>2</v>
      </c>
      <c r="B355" s="395">
        <v>4</v>
      </c>
      <c r="C355" s="395">
        <v>1</v>
      </c>
      <c r="D355" s="395">
        <v>4</v>
      </c>
      <c r="E355" s="399"/>
      <c r="F355" s="396" t="s">
        <v>395</v>
      </c>
      <c r="G355" s="416">
        <f>+G356+G357</f>
        <v>0</v>
      </c>
      <c r="H355" s="416">
        <f>+H356+H357</f>
        <v>0</v>
      </c>
      <c r="I355" s="416">
        <f>+I356+I357</f>
        <v>0</v>
      </c>
      <c r="J355" s="416">
        <f>+J356+J357</f>
        <v>0</v>
      </c>
      <c r="K355" s="344">
        <f t="shared" si="17"/>
        <v>0</v>
      </c>
      <c r="L355" s="351"/>
      <c r="M355" s="352"/>
    </row>
    <row r="356" spans="1:13" x14ac:dyDescent="0.3">
      <c r="A356" s="428">
        <v>2</v>
      </c>
      <c r="B356" s="429">
        <v>4</v>
      </c>
      <c r="C356" s="429">
        <v>1</v>
      </c>
      <c r="D356" s="429">
        <v>4</v>
      </c>
      <c r="E356" s="399" t="s">
        <v>300</v>
      </c>
      <c r="F356" s="405" t="s">
        <v>396</v>
      </c>
      <c r="G356" s="401"/>
      <c r="H356" s="401"/>
      <c r="I356" s="401"/>
      <c r="J356" s="401">
        <f>SUBTOTAL(9,G356:I356)</f>
        <v>0</v>
      </c>
      <c r="K356" s="342">
        <f t="shared" si="17"/>
        <v>0</v>
      </c>
      <c r="L356" s="351"/>
      <c r="M356" s="352"/>
    </row>
    <row r="357" spans="1:13" ht="16.5" x14ac:dyDescent="0.3">
      <c r="A357" s="407">
        <v>2</v>
      </c>
      <c r="B357" s="399">
        <v>4</v>
      </c>
      <c r="C357" s="399">
        <v>1</v>
      </c>
      <c r="D357" s="399">
        <v>4</v>
      </c>
      <c r="E357" s="399" t="s">
        <v>301</v>
      </c>
      <c r="F357" s="402" t="s">
        <v>397</v>
      </c>
      <c r="G357" s="413"/>
      <c r="H357" s="413"/>
      <c r="I357" s="413"/>
      <c r="J357" s="401">
        <f>SUBTOTAL(9,G357:I357)</f>
        <v>0</v>
      </c>
      <c r="K357" s="342">
        <f t="shared" si="17"/>
        <v>0</v>
      </c>
      <c r="L357" s="351"/>
      <c r="M357" s="352"/>
    </row>
    <row r="358" spans="1:13" ht="31.5" x14ac:dyDescent="0.3">
      <c r="A358" s="414">
        <v>2</v>
      </c>
      <c r="B358" s="395">
        <v>4</v>
      </c>
      <c r="C358" s="395">
        <v>1</v>
      </c>
      <c r="D358" s="395">
        <v>5</v>
      </c>
      <c r="E358" s="395"/>
      <c r="F358" s="396" t="s">
        <v>398</v>
      </c>
      <c r="G358" s="397">
        <f>+G359</f>
        <v>0</v>
      </c>
      <c r="H358" s="397">
        <f>+H359</f>
        <v>0</v>
      </c>
      <c r="I358" s="397">
        <f>+I359</f>
        <v>0</v>
      </c>
      <c r="J358" s="397">
        <f>+J359</f>
        <v>0</v>
      </c>
      <c r="K358" s="341">
        <f t="shared" si="17"/>
        <v>0</v>
      </c>
      <c r="L358" s="351"/>
      <c r="M358" s="352"/>
    </row>
    <row r="359" spans="1:13" ht="31.5" x14ac:dyDescent="0.3">
      <c r="A359" s="407">
        <v>2</v>
      </c>
      <c r="B359" s="399">
        <v>4</v>
      </c>
      <c r="C359" s="399">
        <v>1</v>
      </c>
      <c r="D359" s="399">
        <v>5</v>
      </c>
      <c r="E359" s="399" t="s">
        <v>300</v>
      </c>
      <c r="F359" s="402" t="s">
        <v>398</v>
      </c>
      <c r="G359" s="413"/>
      <c r="H359" s="413"/>
      <c r="I359" s="413"/>
      <c r="J359" s="401">
        <f>SUBTOTAL(9,G359:I359)</f>
        <v>0</v>
      </c>
      <c r="K359" s="342">
        <f t="shared" si="17"/>
        <v>0</v>
      </c>
      <c r="L359" s="351"/>
      <c r="M359" s="352"/>
    </row>
    <row r="360" spans="1:13" ht="31.5" x14ac:dyDescent="0.3">
      <c r="A360" s="394">
        <v>2</v>
      </c>
      <c r="B360" s="395">
        <v>4</v>
      </c>
      <c r="C360" s="395">
        <v>1</v>
      </c>
      <c r="D360" s="395">
        <v>6</v>
      </c>
      <c r="E360" s="399"/>
      <c r="F360" s="396" t="s">
        <v>399</v>
      </c>
      <c r="G360" s="416">
        <f>+G361</f>
        <v>0</v>
      </c>
      <c r="H360" s="416">
        <f>+H361</f>
        <v>0</v>
      </c>
      <c r="I360" s="416">
        <f>+I361</f>
        <v>0</v>
      </c>
      <c r="J360" s="416">
        <f>+J361</f>
        <v>0</v>
      </c>
      <c r="K360" s="344">
        <f t="shared" si="17"/>
        <v>0</v>
      </c>
      <c r="L360" s="351"/>
      <c r="M360" s="352"/>
    </row>
    <row r="361" spans="1:13" ht="31.5" x14ac:dyDescent="0.3">
      <c r="A361" s="407">
        <v>2</v>
      </c>
      <c r="B361" s="399">
        <v>4</v>
      </c>
      <c r="C361" s="399">
        <v>1</v>
      </c>
      <c r="D361" s="399">
        <v>6</v>
      </c>
      <c r="E361" s="399" t="s">
        <v>300</v>
      </c>
      <c r="F361" s="402" t="s">
        <v>400</v>
      </c>
      <c r="G361" s="413"/>
      <c r="H361" s="413"/>
      <c r="I361" s="413"/>
      <c r="J361" s="401">
        <f>SUBTOTAL(9,G361:I361)</f>
        <v>0</v>
      </c>
      <c r="K361" s="342">
        <f t="shared" si="17"/>
        <v>0</v>
      </c>
      <c r="L361" s="351"/>
      <c r="M361" s="352"/>
    </row>
    <row r="362" spans="1:13" ht="31.5" x14ac:dyDescent="0.3">
      <c r="A362" s="390">
        <v>2</v>
      </c>
      <c r="B362" s="391">
        <v>4</v>
      </c>
      <c r="C362" s="391">
        <v>2</v>
      </c>
      <c r="D362" s="391"/>
      <c r="E362" s="391"/>
      <c r="F362" s="392" t="s">
        <v>401</v>
      </c>
      <c r="G362" s="393">
        <f>+G363+G365+G369</f>
        <v>0</v>
      </c>
      <c r="H362" s="393">
        <f>+H363+H365+H369</f>
        <v>0</v>
      </c>
      <c r="I362" s="393">
        <f>+I363+I365+I369</f>
        <v>0</v>
      </c>
      <c r="J362" s="393">
        <f>+J363+J365+J369</f>
        <v>0</v>
      </c>
      <c r="K362" s="340">
        <f t="shared" si="17"/>
        <v>0</v>
      </c>
      <c r="L362" s="351"/>
      <c r="M362" s="352"/>
    </row>
    <row r="363" spans="1:13" ht="31.5" x14ac:dyDescent="0.3">
      <c r="A363" s="394">
        <v>2</v>
      </c>
      <c r="B363" s="395">
        <v>4</v>
      </c>
      <c r="C363" s="395">
        <v>2</v>
      </c>
      <c r="D363" s="395">
        <v>1</v>
      </c>
      <c r="E363" s="399"/>
      <c r="F363" s="406" t="s">
        <v>402</v>
      </c>
      <c r="G363" s="416">
        <f>+G364</f>
        <v>0</v>
      </c>
      <c r="H363" s="416">
        <f>+H364</f>
        <v>0</v>
      </c>
      <c r="I363" s="416">
        <f>+I364</f>
        <v>0</v>
      </c>
      <c r="J363" s="416">
        <f>+J364</f>
        <v>0</v>
      </c>
      <c r="K363" s="344">
        <f t="shared" si="17"/>
        <v>0</v>
      </c>
      <c r="L363" s="351"/>
      <c r="M363" s="352"/>
    </row>
    <row r="364" spans="1:13" x14ac:dyDescent="0.3">
      <c r="A364" s="398">
        <v>2</v>
      </c>
      <c r="B364" s="399">
        <v>4</v>
      </c>
      <c r="C364" s="399">
        <v>2</v>
      </c>
      <c r="D364" s="399">
        <v>1</v>
      </c>
      <c r="E364" s="399" t="s">
        <v>300</v>
      </c>
      <c r="F364" s="402" t="s">
        <v>403</v>
      </c>
      <c r="G364" s="413"/>
      <c r="H364" s="413"/>
      <c r="I364" s="413"/>
      <c r="J364" s="401">
        <f>SUBTOTAL(9,G364:I364)</f>
        <v>0</v>
      </c>
      <c r="K364" s="342">
        <f t="shared" si="17"/>
        <v>0</v>
      </c>
      <c r="L364" s="351"/>
      <c r="M364" s="352"/>
    </row>
    <row r="365" spans="1:13" ht="31.5" x14ac:dyDescent="0.3">
      <c r="A365" s="394">
        <v>2</v>
      </c>
      <c r="B365" s="395">
        <v>4</v>
      </c>
      <c r="C365" s="395">
        <v>2</v>
      </c>
      <c r="D365" s="395">
        <v>2</v>
      </c>
      <c r="E365" s="399"/>
      <c r="F365" s="396" t="s">
        <v>404</v>
      </c>
      <c r="G365" s="397">
        <f>+G366+G367+G368</f>
        <v>0</v>
      </c>
      <c r="H365" s="397">
        <f>+H366+H367+H368</f>
        <v>0</v>
      </c>
      <c r="I365" s="397">
        <f>+I366+I367+I368</f>
        <v>0</v>
      </c>
      <c r="J365" s="397">
        <f>+J366+J367+J368</f>
        <v>0</v>
      </c>
      <c r="K365" s="341">
        <f t="shared" si="17"/>
        <v>0</v>
      </c>
      <c r="L365" s="351"/>
      <c r="M365" s="352"/>
    </row>
    <row r="366" spans="1:13" ht="47.25" x14ac:dyDescent="0.3">
      <c r="A366" s="398">
        <v>2</v>
      </c>
      <c r="B366" s="399">
        <v>4</v>
      </c>
      <c r="C366" s="399">
        <v>2</v>
      </c>
      <c r="D366" s="399">
        <v>2</v>
      </c>
      <c r="E366" s="399" t="s">
        <v>300</v>
      </c>
      <c r="F366" s="402" t="s">
        <v>405</v>
      </c>
      <c r="G366" s="413"/>
      <c r="H366" s="413"/>
      <c r="I366" s="413"/>
      <c r="J366" s="401">
        <f>SUBTOTAL(9,G366:I366)</f>
        <v>0</v>
      </c>
      <c r="K366" s="342">
        <f t="shared" si="17"/>
        <v>0</v>
      </c>
      <c r="L366" s="351"/>
      <c r="M366" s="352"/>
    </row>
    <row r="367" spans="1:13" ht="31.5" x14ac:dyDescent="0.3">
      <c r="A367" s="398">
        <v>2</v>
      </c>
      <c r="B367" s="399">
        <v>4</v>
      </c>
      <c r="C367" s="399">
        <v>2</v>
      </c>
      <c r="D367" s="399">
        <v>2</v>
      </c>
      <c r="E367" s="399" t="s">
        <v>301</v>
      </c>
      <c r="F367" s="402" t="s">
        <v>406</v>
      </c>
      <c r="G367" s="413"/>
      <c r="H367" s="413"/>
      <c r="I367" s="413"/>
      <c r="J367" s="401">
        <f>SUBTOTAL(9,G367:I367)</f>
        <v>0</v>
      </c>
      <c r="K367" s="342">
        <f t="shared" si="17"/>
        <v>0</v>
      </c>
      <c r="L367" s="351"/>
      <c r="M367" s="352"/>
    </row>
    <row r="368" spans="1:13" ht="47.25" x14ac:dyDescent="0.3">
      <c r="A368" s="398">
        <v>2</v>
      </c>
      <c r="B368" s="399">
        <v>4</v>
      </c>
      <c r="C368" s="399">
        <v>2</v>
      </c>
      <c r="D368" s="399">
        <v>2</v>
      </c>
      <c r="E368" s="399" t="s">
        <v>302</v>
      </c>
      <c r="F368" s="402" t="s">
        <v>407</v>
      </c>
      <c r="G368" s="413"/>
      <c r="H368" s="413"/>
      <c r="I368" s="413"/>
      <c r="J368" s="401">
        <f>SUBTOTAL(9,G368:I368)</f>
        <v>0</v>
      </c>
      <c r="K368" s="342">
        <f t="shared" si="17"/>
        <v>0</v>
      </c>
      <c r="L368" s="351"/>
      <c r="M368" s="352"/>
    </row>
    <row r="369" spans="1:13" ht="31.5" x14ac:dyDescent="0.3">
      <c r="A369" s="430">
        <v>2</v>
      </c>
      <c r="B369" s="395">
        <v>4</v>
      </c>
      <c r="C369" s="395">
        <v>2</v>
      </c>
      <c r="D369" s="395">
        <v>3</v>
      </c>
      <c r="E369" s="395"/>
      <c r="F369" s="396" t="s">
        <v>408</v>
      </c>
      <c r="G369" s="413">
        <f>G370+G371+G372</f>
        <v>0</v>
      </c>
      <c r="H369" s="413">
        <f>H370+H371+H372</f>
        <v>0</v>
      </c>
      <c r="I369" s="413">
        <f>I370+I371+I372</f>
        <v>0</v>
      </c>
      <c r="J369" s="413">
        <f>J370+J371+J372</f>
        <v>0</v>
      </c>
      <c r="K369" s="347">
        <f t="shared" si="17"/>
        <v>0</v>
      </c>
      <c r="L369" s="351"/>
      <c r="M369" s="352"/>
    </row>
    <row r="370" spans="1:13" ht="47.25" x14ac:dyDescent="0.3">
      <c r="A370" s="431">
        <v>2</v>
      </c>
      <c r="B370" s="399">
        <v>4</v>
      </c>
      <c r="C370" s="399">
        <v>2</v>
      </c>
      <c r="D370" s="399">
        <v>3</v>
      </c>
      <c r="E370" s="399" t="s">
        <v>300</v>
      </c>
      <c r="F370" s="402" t="s">
        <v>409</v>
      </c>
      <c r="G370" s="401"/>
      <c r="H370" s="401"/>
      <c r="I370" s="401"/>
      <c r="J370" s="401">
        <f>SUBTOTAL(9,G370:I370)</f>
        <v>0</v>
      </c>
      <c r="K370" s="342">
        <f t="shared" si="17"/>
        <v>0</v>
      </c>
      <c r="L370" s="351"/>
      <c r="M370" s="352"/>
    </row>
    <row r="371" spans="1:13" ht="31.5" x14ac:dyDescent="0.3">
      <c r="A371" s="431">
        <v>2</v>
      </c>
      <c r="B371" s="399">
        <v>4</v>
      </c>
      <c r="C371" s="399">
        <v>2</v>
      </c>
      <c r="D371" s="399">
        <v>3</v>
      </c>
      <c r="E371" s="399" t="s">
        <v>301</v>
      </c>
      <c r="F371" s="402" t="s">
        <v>410</v>
      </c>
      <c r="G371" s="401"/>
      <c r="H371" s="401"/>
      <c r="I371" s="401"/>
      <c r="J371" s="401">
        <f>SUBTOTAL(9,G371:I371)</f>
        <v>0</v>
      </c>
      <c r="K371" s="342">
        <f t="shared" si="17"/>
        <v>0</v>
      </c>
      <c r="L371" s="351"/>
      <c r="M371" s="352"/>
    </row>
    <row r="372" spans="1:13" ht="47.25" x14ac:dyDescent="0.3">
      <c r="A372" s="431">
        <v>2</v>
      </c>
      <c r="B372" s="399">
        <v>4</v>
      </c>
      <c r="C372" s="399">
        <v>2</v>
      </c>
      <c r="D372" s="399">
        <v>3</v>
      </c>
      <c r="E372" s="399" t="s">
        <v>302</v>
      </c>
      <c r="F372" s="402" t="s">
        <v>411</v>
      </c>
      <c r="G372" s="401"/>
      <c r="H372" s="401"/>
      <c r="I372" s="401"/>
      <c r="J372" s="401">
        <f>SUBTOTAL(9,G372:I372)</f>
        <v>0</v>
      </c>
      <c r="K372" s="342">
        <f t="shared" si="17"/>
        <v>0</v>
      </c>
      <c r="L372" s="351"/>
      <c r="M372" s="352"/>
    </row>
    <row r="373" spans="1:13" ht="31.5" x14ac:dyDescent="0.3">
      <c r="A373" s="390">
        <v>2</v>
      </c>
      <c r="B373" s="391">
        <v>4</v>
      </c>
      <c r="C373" s="391">
        <v>4</v>
      </c>
      <c r="D373" s="391"/>
      <c r="E373" s="391"/>
      <c r="F373" s="392" t="s">
        <v>412</v>
      </c>
      <c r="G373" s="393">
        <f>+G374</f>
        <v>0</v>
      </c>
      <c r="H373" s="393">
        <f>+H374</f>
        <v>0</v>
      </c>
      <c r="I373" s="393">
        <f>+I374</f>
        <v>0</v>
      </c>
      <c r="J373" s="393">
        <f>+J374</f>
        <v>0</v>
      </c>
      <c r="K373" s="340">
        <f t="shared" si="17"/>
        <v>0</v>
      </c>
      <c r="L373" s="351"/>
      <c r="M373" s="352"/>
    </row>
    <row r="374" spans="1:13" ht="31.5" x14ac:dyDescent="0.3">
      <c r="A374" s="430">
        <v>2</v>
      </c>
      <c r="B374" s="395">
        <v>4</v>
      </c>
      <c r="C374" s="395">
        <v>4</v>
      </c>
      <c r="D374" s="395">
        <v>1</v>
      </c>
      <c r="E374" s="395"/>
      <c r="F374" s="396" t="s">
        <v>413</v>
      </c>
      <c r="G374" s="413">
        <f>+G375+G376+G377</f>
        <v>0</v>
      </c>
      <c r="H374" s="413">
        <f>+H375+H376+H377</f>
        <v>0</v>
      </c>
      <c r="I374" s="413">
        <f>+I375+I376+I377</f>
        <v>0</v>
      </c>
      <c r="J374" s="413">
        <f>+J375+J376+J377</f>
        <v>0</v>
      </c>
      <c r="K374" s="347">
        <f t="shared" si="17"/>
        <v>0</v>
      </c>
      <c r="L374" s="351"/>
      <c r="M374" s="352"/>
    </row>
    <row r="375" spans="1:13" ht="47.25" x14ac:dyDescent="0.3">
      <c r="A375" s="431">
        <v>2</v>
      </c>
      <c r="B375" s="399">
        <v>4</v>
      </c>
      <c r="C375" s="399">
        <v>4</v>
      </c>
      <c r="D375" s="399">
        <v>1</v>
      </c>
      <c r="E375" s="399" t="s">
        <v>300</v>
      </c>
      <c r="F375" s="402" t="s">
        <v>414</v>
      </c>
      <c r="G375" s="401"/>
      <c r="H375" s="401"/>
      <c r="I375" s="401"/>
      <c r="J375" s="401">
        <f>SUBTOTAL(9,G375:I375)</f>
        <v>0</v>
      </c>
      <c r="K375" s="342">
        <f t="shared" si="17"/>
        <v>0</v>
      </c>
      <c r="L375" s="351"/>
      <c r="M375" s="352"/>
    </row>
    <row r="376" spans="1:13" ht="31.5" x14ac:dyDescent="0.3">
      <c r="A376" s="431">
        <v>2</v>
      </c>
      <c r="B376" s="399">
        <v>4</v>
      </c>
      <c r="C376" s="399">
        <v>4</v>
      </c>
      <c r="D376" s="399">
        <v>1</v>
      </c>
      <c r="E376" s="399" t="s">
        <v>301</v>
      </c>
      <c r="F376" s="402" t="s">
        <v>415</v>
      </c>
      <c r="G376" s="401"/>
      <c r="H376" s="401"/>
      <c r="I376" s="401"/>
      <c r="J376" s="401">
        <f>SUBTOTAL(9,G376:I376)</f>
        <v>0</v>
      </c>
      <c r="K376" s="342">
        <f t="shared" si="17"/>
        <v>0</v>
      </c>
      <c r="L376" s="351"/>
      <c r="M376" s="352"/>
    </row>
    <row r="377" spans="1:13" ht="47.25" x14ac:dyDescent="0.3">
      <c r="A377" s="431">
        <v>2</v>
      </c>
      <c r="B377" s="399">
        <v>4</v>
      </c>
      <c r="C377" s="399">
        <v>4</v>
      </c>
      <c r="D377" s="399">
        <v>1</v>
      </c>
      <c r="E377" s="399" t="s">
        <v>302</v>
      </c>
      <c r="F377" s="402" t="s">
        <v>416</v>
      </c>
      <c r="G377" s="401"/>
      <c r="H377" s="401"/>
      <c r="I377" s="401"/>
      <c r="J377" s="401">
        <f>SUBTOTAL(9,G377:I377)</f>
        <v>0</v>
      </c>
      <c r="K377" s="342">
        <f t="shared" si="17"/>
        <v>0</v>
      </c>
      <c r="L377" s="351"/>
      <c r="M377" s="352"/>
    </row>
    <row r="378" spans="1:13" x14ac:dyDescent="0.3">
      <c r="A378" s="390">
        <v>2</v>
      </c>
      <c r="B378" s="391">
        <v>4</v>
      </c>
      <c r="C378" s="391">
        <v>6</v>
      </c>
      <c r="D378" s="391"/>
      <c r="E378" s="391"/>
      <c r="F378" s="392" t="s">
        <v>417</v>
      </c>
      <c r="G378" s="393">
        <f>+G379+G381+G383+G385</f>
        <v>0</v>
      </c>
      <c r="H378" s="393">
        <f>+H379+H381+H383+H385</f>
        <v>0</v>
      </c>
      <c r="I378" s="393">
        <f>+I379+I381+I383+I385</f>
        <v>0</v>
      </c>
      <c r="J378" s="393">
        <f>+J379+J381+J383+J385</f>
        <v>0</v>
      </c>
      <c r="K378" s="340">
        <f t="shared" si="17"/>
        <v>0</v>
      </c>
      <c r="L378" s="351"/>
      <c r="M378" s="352"/>
    </row>
    <row r="379" spans="1:13" ht="16.5" x14ac:dyDescent="0.3">
      <c r="A379" s="414">
        <v>2</v>
      </c>
      <c r="B379" s="395">
        <v>4</v>
      </c>
      <c r="C379" s="395">
        <v>6</v>
      </c>
      <c r="D379" s="395">
        <v>1</v>
      </c>
      <c r="E379" s="395"/>
      <c r="F379" s="396" t="s">
        <v>418</v>
      </c>
      <c r="G379" s="416">
        <f>+G380</f>
        <v>0</v>
      </c>
      <c r="H379" s="416">
        <f>+H380</f>
        <v>0</v>
      </c>
      <c r="I379" s="416">
        <f>+I380</f>
        <v>0</v>
      </c>
      <c r="J379" s="416">
        <f>+J380</f>
        <v>0</v>
      </c>
      <c r="K379" s="344">
        <f t="shared" si="17"/>
        <v>0</v>
      </c>
      <c r="L379" s="351"/>
      <c r="M379" s="352"/>
    </row>
    <row r="380" spans="1:13" ht="16.5" x14ac:dyDescent="0.3">
      <c r="A380" s="407">
        <v>2</v>
      </c>
      <c r="B380" s="399">
        <v>4</v>
      </c>
      <c r="C380" s="399">
        <v>6</v>
      </c>
      <c r="D380" s="399">
        <v>1</v>
      </c>
      <c r="E380" s="399" t="s">
        <v>300</v>
      </c>
      <c r="F380" s="402" t="s">
        <v>418</v>
      </c>
      <c r="G380" s="413"/>
      <c r="H380" s="413"/>
      <c r="I380" s="413"/>
      <c r="J380" s="401">
        <f>SUBTOTAL(9,G380:I380)</f>
        <v>0</v>
      </c>
      <c r="K380" s="342">
        <f t="shared" si="17"/>
        <v>0</v>
      </c>
      <c r="L380" s="351"/>
      <c r="M380" s="352"/>
    </row>
    <row r="381" spans="1:13" ht="31.5" x14ac:dyDescent="0.3">
      <c r="A381" s="414">
        <v>2</v>
      </c>
      <c r="B381" s="395">
        <v>4</v>
      </c>
      <c r="C381" s="395">
        <v>6</v>
      </c>
      <c r="D381" s="395">
        <v>2</v>
      </c>
      <c r="E381" s="395"/>
      <c r="F381" s="396" t="s">
        <v>419</v>
      </c>
      <c r="G381" s="397">
        <f>+G382</f>
        <v>0</v>
      </c>
      <c r="H381" s="397">
        <f>+H382</f>
        <v>0</v>
      </c>
      <c r="I381" s="397">
        <f>+I382</f>
        <v>0</v>
      </c>
      <c r="J381" s="397">
        <f>+J382</f>
        <v>0</v>
      </c>
      <c r="K381" s="341">
        <f t="shared" si="17"/>
        <v>0</v>
      </c>
      <c r="L381" s="351"/>
      <c r="M381" s="352"/>
    </row>
    <row r="382" spans="1:13" ht="31.5" x14ac:dyDescent="0.3">
      <c r="A382" s="407">
        <v>2</v>
      </c>
      <c r="B382" s="399">
        <v>4</v>
      </c>
      <c r="C382" s="399">
        <v>6</v>
      </c>
      <c r="D382" s="399">
        <v>2</v>
      </c>
      <c r="E382" s="399" t="s">
        <v>300</v>
      </c>
      <c r="F382" s="402" t="s">
        <v>419</v>
      </c>
      <c r="G382" s="413"/>
      <c r="H382" s="413"/>
      <c r="I382" s="413"/>
      <c r="J382" s="401">
        <f>SUBTOTAL(9,G382:I382)</f>
        <v>0</v>
      </c>
      <c r="K382" s="342">
        <f t="shared" si="17"/>
        <v>0</v>
      </c>
      <c r="L382" s="351"/>
      <c r="M382" s="352"/>
    </row>
    <row r="383" spans="1:13" ht="31.5" x14ac:dyDescent="0.3">
      <c r="A383" s="414">
        <v>2</v>
      </c>
      <c r="B383" s="395">
        <v>4</v>
      </c>
      <c r="C383" s="395">
        <v>6</v>
      </c>
      <c r="D383" s="395">
        <v>3</v>
      </c>
      <c r="E383" s="399"/>
      <c r="F383" s="396" t="s">
        <v>420</v>
      </c>
      <c r="G383" s="397">
        <f>+G384</f>
        <v>0</v>
      </c>
      <c r="H383" s="397">
        <f>+H384</f>
        <v>0</v>
      </c>
      <c r="I383" s="397">
        <f>+I384</f>
        <v>0</v>
      </c>
      <c r="J383" s="397">
        <f>+J384</f>
        <v>0</v>
      </c>
      <c r="K383" s="341">
        <f t="shared" si="17"/>
        <v>0</v>
      </c>
      <c r="L383" s="351"/>
      <c r="M383" s="352"/>
    </row>
    <row r="384" spans="1:13" ht="31.5" x14ac:dyDescent="0.3">
      <c r="A384" s="407">
        <v>2</v>
      </c>
      <c r="B384" s="399">
        <v>4</v>
      </c>
      <c r="C384" s="399">
        <v>6</v>
      </c>
      <c r="D384" s="399">
        <v>3</v>
      </c>
      <c r="E384" s="399" t="s">
        <v>300</v>
      </c>
      <c r="F384" s="402" t="s">
        <v>420</v>
      </c>
      <c r="G384" s="413"/>
      <c r="H384" s="413"/>
      <c r="I384" s="413"/>
      <c r="J384" s="401">
        <f>SUBTOTAL(9,G384:I384)</f>
        <v>0</v>
      </c>
      <c r="K384" s="342">
        <f t="shared" si="17"/>
        <v>0</v>
      </c>
      <c r="L384" s="351"/>
      <c r="M384" s="352"/>
    </row>
    <row r="385" spans="1:13" ht="31.5" x14ac:dyDescent="0.3">
      <c r="A385" s="414">
        <v>2</v>
      </c>
      <c r="B385" s="395">
        <v>4</v>
      </c>
      <c r="C385" s="395">
        <v>6</v>
      </c>
      <c r="D385" s="395">
        <v>4</v>
      </c>
      <c r="E385" s="395"/>
      <c r="F385" s="396" t="s">
        <v>421</v>
      </c>
      <c r="G385" s="397">
        <f>+G386</f>
        <v>0</v>
      </c>
      <c r="H385" s="397">
        <f>+H386</f>
        <v>0</v>
      </c>
      <c r="I385" s="397">
        <f>+I386</f>
        <v>0</v>
      </c>
      <c r="J385" s="397">
        <f>+J386</f>
        <v>0</v>
      </c>
      <c r="K385" s="341">
        <f t="shared" si="17"/>
        <v>0</v>
      </c>
      <c r="L385" s="351"/>
      <c r="M385" s="352"/>
    </row>
    <row r="386" spans="1:13" ht="31.5" x14ac:dyDescent="0.3">
      <c r="A386" s="407">
        <v>2</v>
      </c>
      <c r="B386" s="399">
        <v>4</v>
      </c>
      <c r="C386" s="399">
        <v>6</v>
      </c>
      <c r="D386" s="399">
        <v>4</v>
      </c>
      <c r="E386" s="399" t="s">
        <v>300</v>
      </c>
      <c r="F386" s="402" t="s">
        <v>421</v>
      </c>
      <c r="G386" s="413"/>
      <c r="H386" s="413"/>
      <c r="I386" s="413"/>
      <c r="J386" s="401">
        <f>SUBTOTAL(9,G386:I386)</f>
        <v>0</v>
      </c>
      <c r="K386" s="342">
        <f t="shared" si="17"/>
        <v>0</v>
      </c>
      <c r="L386" s="351"/>
      <c r="M386" s="352"/>
    </row>
    <row r="387" spans="1:13" x14ac:dyDescent="0.3">
      <c r="A387" s="390">
        <v>2</v>
      </c>
      <c r="B387" s="391">
        <v>4</v>
      </c>
      <c r="C387" s="391">
        <v>7</v>
      </c>
      <c r="D387" s="391"/>
      <c r="E387" s="391"/>
      <c r="F387" s="392" t="s">
        <v>422</v>
      </c>
      <c r="G387" s="393">
        <f>+G388+G390+G392</f>
        <v>0</v>
      </c>
      <c r="H387" s="393">
        <f>+H388+H390+H392</f>
        <v>0</v>
      </c>
      <c r="I387" s="393">
        <f>+I388+I390+I392</f>
        <v>0</v>
      </c>
      <c r="J387" s="393">
        <f>+J388+J390+J392</f>
        <v>0</v>
      </c>
      <c r="K387" s="340">
        <f t="shared" si="17"/>
        <v>0</v>
      </c>
      <c r="L387" s="351"/>
      <c r="M387" s="352"/>
    </row>
    <row r="388" spans="1:13" ht="47.25" x14ac:dyDescent="0.3">
      <c r="A388" s="394">
        <v>2</v>
      </c>
      <c r="B388" s="395">
        <v>4</v>
      </c>
      <c r="C388" s="395">
        <v>7</v>
      </c>
      <c r="D388" s="395">
        <v>1</v>
      </c>
      <c r="E388" s="395"/>
      <c r="F388" s="396" t="s">
        <v>423</v>
      </c>
      <c r="G388" s="416">
        <f>+G389</f>
        <v>0</v>
      </c>
      <c r="H388" s="416">
        <f>+H389</f>
        <v>0</v>
      </c>
      <c r="I388" s="416">
        <f>+I389</f>
        <v>0</v>
      </c>
      <c r="J388" s="416">
        <f>+J389</f>
        <v>0</v>
      </c>
      <c r="K388" s="344">
        <f t="shared" si="17"/>
        <v>0</v>
      </c>
      <c r="L388" s="351"/>
      <c r="M388" s="352"/>
    </row>
    <row r="389" spans="1:13" ht="31.5" x14ac:dyDescent="0.3">
      <c r="A389" s="407">
        <v>2</v>
      </c>
      <c r="B389" s="399">
        <v>4</v>
      </c>
      <c r="C389" s="399">
        <v>7</v>
      </c>
      <c r="D389" s="399">
        <v>1</v>
      </c>
      <c r="E389" s="399" t="s">
        <v>300</v>
      </c>
      <c r="F389" s="402" t="s">
        <v>424</v>
      </c>
      <c r="G389" s="413"/>
      <c r="H389" s="413"/>
      <c r="I389" s="413"/>
      <c r="J389" s="401">
        <f>SUBTOTAL(9,G389:I389)</f>
        <v>0</v>
      </c>
      <c r="K389" s="342">
        <f t="shared" si="17"/>
        <v>0</v>
      </c>
      <c r="L389" s="351"/>
      <c r="M389" s="352"/>
    </row>
    <row r="390" spans="1:13" ht="31.5" x14ac:dyDescent="0.3">
      <c r="A390" s="414">
        <v>2</v>
      </c>
      <c r="B390" s="395">
        <v>4</v>
      </c>
      <c r="C390" s="395">
        <v>7</v>
      </c>
      <c r="D390" s="395">
        <v>2</v>
      </c>
      <c r="E390" s="395"/>
      <c r="F390" s="396" t="s">
        <v>425</v>
      </c>
      <c r="G390" s="397">
        <f>+G391</f>
        <v>0</v>
      </c>
      <c r="H390" s="397">
        <f>+H391</f>
        <v>0</v>
      </c>
      <c r="I390" s="397">
        <f>+I391</f>
        <v>0</v>
      </c>
      <c r="J390" s="397">
        <f>+J391</f>
        <v>0</v>
      </c>
      <c r="K390" s="341">
        <f t="shared" si="17"/>
        <v>0</v>
      </c>
      <c r="L390" s="351"/>
      <c r="M390" s="352"/>
    </row>
    <row r="391" spans="1:13" ht="31.5" x14ac:dyDescent="0.3">
      <c r="A391" s="407">
        <v>2</v>
      </c>
      <c r="B391" s="399">
        <v>4</v>
      </c>
      <c r="C391" s="399">
        <v>7</v>
      </c>
      <c r="D391" s="399">
        <v>2</v>
      </c>
      <c r="E391" s="399" t="s">
        <v>300</v>
      </c>
      <c r="F391" s="402" t="s">
        <v>426</v>
      </c>
      <c r="G391" s="413"/>
      <c r="H391" s="413"/>
      <c r="I391" s="413"/>
      <c r="J391" s="401">
        <f>SUBTOTAL(9,G391:I391)</f>
        <v>0</v>
      </c>
      <c r="K391" s="342">
        <f t="shared" si="17"/>
        <v>0</v>
      </c>
      <c r="L391" s="351"/>
      <c r="M391" s="352"/>
    </row>
    <row r="392" spans="1:13" ht="31.5" x14ac:dyDescent="0.3">
      <c r="A392" s="414">
        <v>2</v>
      </c>
      <c r="B392" s="395">
        <v>4</v>
      </c>
      <c r="C392" s="395">
        <v>7</v>
      </c>
      <c r="D392" s="395">
        <v>3</v>
      </c>
      <c r="E392" s="395"/>
      <c r="F392" s="396" t="s">
        <v>427</v>
      </c>
      <c r="G392" s="397">
        <f>+G393</f>
        <v>0</v>
      </c>
      <c r="H392" s="397">
        <f>+H393</f>
        <v>0</v>
      </c>
      <c r="I392" s="397">
        <f>+I393</f>
        <v>0</v>
      </c>
      <c r="J392" s="397">
        <f>+J393</f>
        <v>0</v>
      </c>
      <c r="K392" s="341">
        <f t="shared" si="17"/>
        <v>0</v>
      </c>
      <c r="L392" s="351"/>
      <c r="M392" s="352"/>
    </row>
    <row r="393" spans="1:13" ht="31.5" x14ac:dyDescent="0.3">
      <c r="A393" s="407">
        <v>2</v>
      </c>
      <c r="B393" s="399">
        <v>4</v>
      </c>
      <c r="C393" s="399">
        <v>7</v>
      </c>
      <c r="D393" s="399">
        <v>3</v>
      </c>
      <c r="E393" s="399" t="s">
        <v>300</v>
      </c>
      <c r="F393" s="402" t="s">
        <v>427</v>
      </c>
      <c r="G393" s="413"/>
      <c r="H393" s="413"/>
      <c r="I393" s="413"/>
      <c r="J393" s="401">
        <f>SUBTOTAL(9,G393:I393)</f>
        <v>0</v>
      </c>
      <c r="K393" s="342">
        <f t="shared" si="17"/>
        <v>0</v>
      </c>
      <c r="L393" s="351"/>
      <c r="M393" s="352"/>
    </row>
    <row r="394" spans="1:13" ht="31.5" x14ac:dyDescent="0.3">
      <c r="A394" s="390">
        <v>2</v>
      </c>
      <c r="B394" s="391">
        <v>4</v>
      </c>
      <c r="C394" s="391">
        <v>9</v>
      </c>
      <c r="D394" s="391"/>
      <c r="E394" s="391"/>
      <c r="F394" s="392" t="s">
        <v>428</v>
      </c>
      <c r="G394" s="393">
        <f>+G395+G397+G399+G401</f>
        <v>0</v>
      </c>
      <c r="H394" s="393">
        <f>+H395+H397+H399+H401</f>
        <v>0</v>
      </c>
      <c r="I394" s="393">
        <f>+I395+I397+I399+I401</f>
        <v>0</v>
      </c>
      <c r="J394" s="393">
        <f>+J395+J397+J399+J401</f>
        <v>0</v>
      </c>
      <c r="K394" s="340">
        <f t="shared" si="17"/>
        <v>0</v>
      </c>
      <c r="L394" s="351"/>
      <c r="M394" s="352"/>
    </row>
    <row r="395" spans="1:13" ht="31.5" x14ac:dyDescent="0.3">
      <c r="A395" s="414">
        <v>2</v>
      </c>
      <c r="B395" s="395">
        <v>4</v>
      </c>
      <c r="C395" s="395">
        <v>9</v>
      </c>
      <c r="D395" s="395">
        <v>1</v>
      </c>
      <c r="E395" s="395"/>
      <c r="F395" s="396" t="s">
        <v>428</v>
      </c>
      <c r="G395" s="416">
        <f>+G396</f>
        <v>0</v>
      </c>
      <c r="H395" s="416">
        <f>+H396</f>
        <v>0</v>
      </c>
      <c r="I395" s="416">
        <f>+I396</f>
        <v>0</v>
      </c>
      <c r="J395" s="416">
        <f>+J396</f>
        <v>0</v>
      </c>
      <c r="K395" s="344">
        <f t="shared" si="17"/>
        <v>0</v>
      </c>
      <c r="L395" s="351"/>
      <c r="M395" s="352"/>
    </row>
    <row r="396" spans="1:13" ht="31.5" x14ac:dyDescent="0.3">
      <c r="A396" s="407">
        <v>2</v>
      </c>
      <c r="B396" s="399">
        <v>4</v>
      </c>
      <c r="C396" s="399">
        <v>9</v>
      </c>
      <c r="D396" s="399">
        <v>1</v>
      </c>
      <c r="E396" s="399" t="s">
        <v>300</v>
      </c>
      <c r="F396" s="402" t="s">
        <v>428</v>
      </c>
      <c r="G396" s="413"/>
      <c r="H396" s="413"/>
      <c r="I396" s="413"/>
      <c r="J396" s="401">
        <f>SUBTOTAL(9,G396:I396)</f>
        <v>0</v>
      </c>
      <c r="K396" s="342">
        <f t="shared" si="17"/>
        <v>0</v>
      </c>
      <c r="L396" s="351"/>
      <c r="M396" s="352"/>
    </row>
    <row r="397" spans="1:13" ht="31.5" x14ac:dyDescent="0.3">
      <c r="A397" s="414">
        <v>2</v>
      </c>
      <c r="B397" s="395">
        <v>4</v>
      </c>
      <c r="C397" s="395">
        <v>9</v>
      </c>
      <c r="D397" s="395">
        <v>2</v>
      </c>
      <c r="E397" s="395"/>
      <c r="F397" s="396" t="s">
        <v>429</v>
      </c>
      <c r="G397" s="416">
        <f>+G398</f>
        <v>0</v>
      </c>
      <c r="H397" s="416">
        <f>+H398</f>
        <v>0</v>
      </c>
      <c r="I397" s="416">
        <f>+I398</f>
        <v>0</v>
      </c>
      <c r="J397" s="416">
        <f>+J398</f>
        <v>0</v>
      </c>
      <c r="K397" s="344">
        <f t="shared" si="17"/>
        <v>0</v>
      </c>
      <c r="L397" s="351"/>
      <c r="M397" s="352"/>
    </row>
    <row r="398" spans="1:13" ht="31.5" x14ac:dyDescent="0.3">
      <c r="A398" s="407">
        <v>2</v>
      </c>
      <c r="B398" s="399">
        <v>4</v>
      </c>
      <c r="C398" s="399">
        <v>9</v>
      </c>
      <c r="D398" s="399">
        <v>2</v>
      </c>
      <c r="E398" s="399" t="s">
        <v>300</v>
      </c>
      <c r="F398" s="402" t="s">
        <v>429</v>
      </c>
      <c r="G398" s="413"/>
      <c r="H398" s="413"/>
      <c r="I398" s="413"/>
      <c r="J398" s="401">
        <f>SUBTOTAL(9,G398:I398)</f>
        <v>0</v>
      </c>
      <c r="K398" s="342">
        <f t="shared" si="17"/>
        <v>0</v>
      </c>
      <c r="L398" s="351"/>
      <c r="M398" s="352"/>
    </row>
    <row r="399" spans="1:13" ht="31.5" x14ac:dyDescent="0.3">
      <c r="A399" s="414">
        <v>2</v>
      </c>
      <c r="B399" s="395">
        <v>4</v>
      </c>
      <c r="C399" s="395">
        <v>9</v>
      </c>
      <c r="D399" s="395">
        <v>3</v>
      </c>
      <c r="E399" s="395"/>
      <c r="F399" s="396" t="s">
        <v>430</v>
      </c>
      <c r="G399" s="416">
        <f>+G400</f>
        <v>0</v>
      </c>
      <c r="H399" s="416">
        <f>+H400</f>
        <v>0</v>
      </c>
      <c r="I399" s="416">
        <f>+I400</f>
        <v>0</v>
      </c>
      <c r="J399" s="416">
        <f>+J400</f>
        <v>0</v>
      </c>
      <c r="K399" s="344">
        <f t="shared" si="17"/>
        <v>0</v>
      </c>
      <c r="L399" s="351"/>
      <c r="M399" s="352"/>
    </row>
    <row r="400" spans="1:13" ht="31.5" x14ac:dyDescent="0.3">
      <c r="A400" s="407">
        <v>2</v>
      </c>
      <c r="B400" s="399">
        <v>4</v>
      </c>
      <c r="C400" s="399">
        <v>9</v>
      </c>
      <c r="D400" s="399">
        <v>3</v>
      </c>
      <c r="E400" s="399" t="s">
        <v>300</v>
      </c>
      <c r="F400" s="402" t="s">
        <v>430</v>
      </c>
      <c r="G400" s="413"/>
      <c r="H400" s="413"/>
      <c r="I400" s="413"/>
      <c r="J400" s="401">
        <f>SUBTOTAL(9,G400:I400)</f>
        <v>0</v>
      </c>
      <c r="K400" s="342">
        <f t="shared" ref="K400:K461" si="18">IFERROR(J400/$J$18*100,"0.00")</f>
        <v>0</v>
      </c>
      <c r="L400" s="351"/>
      <c r="M400" s="352"/>
    </row>
    <row r="401" spans="1:13" ht="31.5" x14ac:dyDescent="0.3">
      <c r="A401" s="414">
        <v>2</v>
      </c>
      <c r="B401" s="395">
        <v>4</v>
      </c>
      <c r="C401" s="395">
        <v>9</v>
      </c>
      <c r="D401" s="395">
        <v>4</v>
      </c>
      <c r="E401" s="395"/>
      <c r="F401" s="396" t="s">
        <v>431</v>
      </c>
      <c r="G401" s="416">
        <f>+G402</f>
        <v>0</v>
      </c>
      <c r="H401" s="416">
        <f>+H402</f>
        <v>0</v>
      </c>
      <c r="I401" s="416">
        <f>+I402</f>
        <v>0</v>
      </c>
      <c r="J401" s="416">
        <f>+J402</f>
        <v>0</v>
      </c>
      <c r="K401" s="344">
        <f t="shared" si="18"/>
        <v>0</v>
      </c>
      <c r="L401" s="351"/>
      <c r="M401" s="352"/>
    </row>
    <row r="402" spans="1:13" ht="31.5" x14ac:dyDescent="0.3">
      <c r="A402" s="398">
        <v>2</v>
      </c>
      <c r="B402" s="399">
        <v>4</v>
      </c>
      <c r="C402" s="399">
        <v>9</v>
      </c>
      <c r="D402" s="399">
        <v>4</v>
      </c>
      <c r="E402" s="399" t="s">
        <v>300</v>
      </c>
      <c r="F402" s="402" t="s">
        <v>431</v>
      </c>
      <c r="G402" s="413"/>
      <c r="H402" s="413"/>
      <c r="I402" s="413"/>
      <c r="J402" s="401">
        <f>SUBTOTAL(9,G402:I402)</f>
        <v>0</v>
      </c>
      <c r="K402" s="342">
        <f t="shared" si="18"/>
        <v>0</v>
      </c>
      <c r="L402" s="351"/>
      <c r="M402" s="352"/>
    </row>
    <row r="403" spans="1:13" ht="16.5" x14ac:dyDescent="0.3">
      <c r="A403" s="385">
        <v>2</v>
      </c>
      <c r="B403" s="386">
        <v>5</v>
      </c>
      <c r="C403" s="387"/>
      <c r="D403" s="387"/>
      <c r="E403" s="387"/>
      <c r="F403" s="388" t="s">
        <v>432</v>
      </c>
      <c r="G403" s="389">
        <f>+G404+G406+G408</f>
        <v>0</v>
      </c>
      <c r="H403" s="389">
        <f>+H404+H406+H408</f>
        <v>0</v>
      </c>
      <c r="I403" s="389">
        <f>+I404+I406+I408</f>
        <v>0</v>
      </c>
      <c r="J403" s="389">
        <f>+J404+J406+J408</f>
        <v>0</v>
      </c>
      <c r="K403" s="339">
        <f t="shared" si="18"/>
        <v>0</v>
      </c>
      <c r="L403" s="351"/>
      <c r="M403" s="352"/>
    </row>
    <row r="404" spans="1:13" x14ac:dyDescent="0.3">
      <c r="A404" s="390">
        <v>2</v>
      </c>
      <c r="B404" s="391">
        <v>5</v>
      </c>
      <c r="C404" s="391">
        <v>1</v>
      </c>
      <c r="D404" s="391"/>
      <c r="E404" s="391"/>
      <c r="F404" s="392" t="s">
        <v>433</v>
      </c>
      <c r="G404" s="393">
        <f>+G405</f>
        <v>0</v>
      </c>
      <c r="H404" s="393">
        <f>+H405</f>
        <v>0</v>
      </c>
      <c r="I404" s="393">
        <f>+I405</f>
        <v>0</v>
      </c>
      <c r="J404" s="393">
        <f>+J405</f>
        <v>0</v>
      </c>
      <c r="K404" s="340">
        <f t="shared" si="18"/>
        <v>0</v>
      </c>
      <c r="L404" s="351"/>
      <c r="M404" s="352"/>
    </row>
    <row r="405" spans="1:13" x14ac:dyDescent="0.3">
      <c r="A405" s="428">
        <v>2</v>
      </c>
      <c r="B405" s="429">
        <v>5</v>
      </c>
      <c r="C405" s="429">
        <v>1</v>
      </c>
      <c r="D405" s="429">
        <v>1</v>
      </c>
      <c r="E405" s="429" t="s">
        <v>300</v>
      </c>
      <c r="F405" s="405" t="s">
        <v>434</v>
      </c>
      <c r="G405" s="413"/>
      <c r="H405" s="413"/>
      <c r="I405" s="413"/>
      <c r="J405" s="401">
        <f>SUBTOTAL(9,G405:I405)</f>
        <v>0</v>
      </c>
      <c r="K405" s="342">
        <f t="shared" si="18"/>
        <v>0</v>
      </c>
      <c r="L405" s="351"/>
      <c r="M405" s="352"/>
    </row>
    <row r="406" spans="1:13" ht="31.5" x14ac:dyDescent="0.3">
      <c r="A406" s="394">
        <v>2</v>
      </c>
      <c r="B406" s="395">
        <v>5</v>
      </c>
      <c r="C406" s="395">
        <v>1</v>
      </c>
      <c r="D406" s="395">
        <v>2</v>
      </c>
      <c r="E406" s="395"/>
      <c r="F406" s="396" t="s">
        <v>435</v>
      </c>
      <c r="G406" s="416">
        <f>+G407</f>
        <v>0</v>
      </c>
      <c r="H406" s="416">
        <f>+H407</f>
        <v>0</v>
      </c>
      <c r="I406" s="416">
        <f>+I407</f>
        <v>0</v>
      </c>
      <c r="J406" s="416">
        <f>+J407</f>
        <v>0</v>
      </c>
      <c r="K406" s="344">
        <f t="shared" si="18"/>
        <v>0</v>
      </c>
      <c r="L406" s="351"/>
      <c r="M406" s="352"/>
    </row>
    <row r="407" spans="1:13" ht="31.5" x14ac:dyDescent="0.3">
      <c r="A407" s="398">
        <v>2</v>
      </c>
      <c r="B407" s="399">
        <v>5</v>
      </c>
      <c r="C407" s="399">
        <v>1</v>
      </c>
      <c r="D407" s="399">
        <v>2</v>
      </c>
      <c r="E407" s="399" t="s">
        <v>300</v>
      </c>
      <c r="F407" s="402" t="s">
        <v>435</v>
      </c>
      <c r="G407" s="413"/>
      <c r="H407" s="413"/>
      <c r="I407" s="413"/>
      <c r="J407" s="401">
        <f>SUBTOTAL(9,G407:I407)</f>
        <v>0</v>
      </c>
      <c r="K407" s="342">
        <f t="shared" si="18"/>
        <v>0</v>
      </c>
      <c r="L407" s="351"/>
      <c r="M407" s="352"/>
    </row>
    <row r="408" spans="1:13" ht="31.5" x14ac:dyDescent="0.3">
      <c r="A408" s="394">
        <v>2</v>
      </c>
      <c r="B408" s="395">
        <v>5</v>
      </c>
      <c r="C408" s="395">
        <v>1</v>
      </c>
      <c r="D408" s="395">
        <v>3</v>
      </c>
      <c r="E408" s="395"/>
      <c r="F408" s="396" t="s">
        <v>436</v>
      </c>
      <c r="G408" s="397">
        <f>+G409</f>
        <v>0</v>
      </c>
      <c r="H408" s="397">
        <f>+H409</f>
        <v>0</v>
      </c>
      <c r="I408" s="397">
        <f>+I409</f>
        <v>0</v>
      </c>
      <c r="J408" s="397">
        <f>+J409</f>
        <v>0</v>
      </c>
      <c r="K408" s="341">
        <f t="shared" si="18"/>
        <v>0</v>
      </c>
      <c r="L408" s="351"/>
      <c r="M408" s="352"/>
    </row>
    <row r="409" spans="1:13" ht="31.5" x14ac:dyDescent="0.3">
      <c r="A409" s="398">
        <v>2</v>
      </c>
      <c r="B409" s="399">
        <v>5</v>
      </c>
      <c r="C409" s="399">
        <v>1</v>
      </c>
      <c r="D409" s="399">
        <v>3</v>
      </c>
      <c r="E409" s="399" t="s">
        <v>300</v>
      </c>
      <c r="F409" s="402" t="s">
        <v>436</v>
      </c>
      <c r="G409" s="413"/>
      <c r="H409" s="413"/>
      <c r="I409" s="413"/>
      <c r="J409" s="401">
        <f>SUBTOTAL(9,G409:I409)</f>
        <v>0</v>
      </c>
      <c r="K409" s="342">
        <f t="shared" si="18"/>
        <v>0</v>
      </c>
      <c r="L409" s="351"/>
      <c r="M409" s="352"/>
    </row>
    <row r="410" spans="1:13" ht="16.5" x14ac:dyDescent="0.3">
      <c r="A410" s="385">
        <v>2</v>
      </c>
      <c r="B410" s="386">
        <v>6</v>
      </c>
      <c r="C410" s="387"/>
      <c r="D410" s="387"/>
      <c r="E410" s="387"/>
      <c r="F410" s="388" t="s">
        <v>247</v>
      </c>
      <c r="G410" s="389">
        <f>+G411+G422+G431+G440+G447+G460+G465</f>
        <v>0</v>
      </c>
      <c r="H410" s="389">
        <f t="shared" ref="H410:I410" si="19">+H411+H422+H431+H440+H447+H460+H465</f>
        <v>24430771</v>
      </c>
      <c r="I410" s="389">
        <f t="shared" si="19"/>
        <v>0</v>
      </c>
      <c r="J410" s="389">
        <f>+J411+J422+J431+J440+J447+J460+J465</f>
        <v>24430771</v>
      </c>
      <c r="K410" s="339">
        <f t="shared" si="18"/>
        <v>2.1294722587803503</v>
      </c>
      <c r="L410" s="351"/>
      <c r="M410" s="352"/>
    </row>
    <row r="411" spans="1:13" x14ac:dyDescent="0.3">
      <c r="A411" s="390">
        <v>2</v>
      </c>
      <c r="B411" s="391">
        <v>6</v>
      </c>
      <c r="C411" s="391">
        <v>1</v>
      </c>
      <c r="D411" s="391"/>
      <c r="E411" s="391"/>
      <c r="F411" s="392" t="s">
        <v>248</v>
      </c>
      <c r="G411" s="393">
        <f>+G412+G414+G416+G418+G420</f>
        <v>0</v>
      </c>
      <c r="H411" s="393">
        <f>+H412+H414+H416+H418+H420</f>
        <v>4072100</v>
      </c>
      <c r="I411" s="393">
        <f>+I412+I414+I416+I418+I420</f>
        <v>0</v>
      </c>
      <c r="J411" s="393">
        <f>+J412+J414+J416+J418+J420</f>
        <v>4072100</v>
      </c>
      <c r="K411" s="340">
        <f t="shared" si="18"/>
        <v>0.35493861347967548</v>
      </c>
      <c r="L411" s="351"/>
      <c r="M411" s="352"/>
    </row>
    <row r="412" spans="1:13" x14ac:dyDescent="0.3">
      <c r="A412" s="394">
        <v>2</v>
      </c>
      <c r="B412" s="395">
        <v>6</v>
      </c>
      <c r="C412" s="395">
        <v>1</v>
      </c>
      <c r="D412" s="395">
        <v>1</v>
      </c>
      <c r="E412" s="395"/>
      <c r="F412" s="406" t="s">
        <v>249</v>
      </c>
      <c r="G412" s="416">
        <f>+G413</f>
        <v>0</v>
      </c>
      <c r="H412" s="416">
        <f>+H413</f>
        <v>307300</v>
      </c>
      <c r="I412" s="416">
        <f>+I413</f>
        <v>0</v>
      </c>
      <c r="J412" s="416">
        <f>+J413</f>
        <v>307300</v>
      </c>
      <c r="K412" s="344">
        <f t="shared" si="18"/>
        <v>2.6785352992879416E-2</v>
      </c>
      <c r="L412" s="351"/>
      <c r="M412" s="352"/>
    </row>
    <row r="413" spans="1:13" x14ac:dyDescent="0.3">
      <c r="A413" s="398">
        <v>2</v>
      </c>
      <c r="B413" s="399">
        <v>6</v>
      </c>
      <c r="C413" s="399">
        <v>1</v>
      </c>
      <c r="D413" s="399">
        <v>1</v>
      </c>
      <c r="E413" s="399" t="s">
        <v>300</v>
      </c>
      <c r="F413" s="402" t="s">
        <v>249</v>
      </c>
      <c r="G413" s="413"/>
      <c r="H413" s="401">
        <v>307300</v>
      </c>
      <c r="I413" s="413"/>
      <c r="J413" s="401">
        <f>SUBTOTAL(9,G413:I413)</f>
        <v>307300</v>
      </c>
      <c r="K413" s="342">
        <f t="shared" si="18"/>
        <v>2.6785352992879416E-2</v>
      </c>
      <c r="L413" s="351"/>
      <c r="M413" s="352"/>
    </row>
    <row r="414" spans="1:13" ht="31.5" x14ac:dyDescent="0.3">
      <c r="A414" s="394">
        <v>2</v>
      </c>
      <c r="B414" s="395">
        <v>6</v>
      </c>
      <c r="C414" s="395">
        <v>1</v>
      </c>
      <c r="D414" s="395">
        <v>2</v>
      </c>
      <c r="E414" s="395"/>
      <c r="F414" s="406" t="s">
        <v>437</v>
      </c>
      <c r="G414" s="416">
        <f>+G415</f>
        <v>0</v>
      </c>
      <c r="H414" s="416">
        <f>+H415</f>
        <v>0</v>
      </c>
      <c r="I414" s="416">
        <f>+I415</f>
        <v>0</v>
      </c>
      <c r="J414" s="416">
        <f>+J415</f>
        <v>0</v>
      </c>
      <c r="K414" s="344">
        <f t="shared" si="18"/>
        <v>0</v>
      </c>
      <c r="L414" s="351"/>
      <c r="M414" s="352"/>
    </row>
    <row r="415" spans="1:13" ht="31.5" x14ac:dyDescent="0.3">
      <c r="A415" s="398">
        <v>2</v>
      </c>
      <c r="B415" s="399">
        <v>6</v>
      </c>
      <c r="C415" s="399">
        <v>1</v>
      </c>
      <c r="D415" s="399">
        <v>2</v>
      </c>
      <c r="E415" s="399" t="s">
        <v>300</v>
      </c>
      <c r="F415" s="402" t="s">
        <v>437</v>
      </c>
      <c r="G415" s="413"/>
      <c r="H415" s="401">
        <v>0</v>
      </c>
      <c r="I415" s="413"/>
      <c r="J415" s="401">
        <f>SUBTOTAL(9,G415:I415)</f>
        <v>0</v>
      </c>
      <c r="K415" s="342">
        <f t="shared" si="18"/>
        <v>0</v>
      </c>
      <c r="L415" s="351"/>
      <c r="M415" s="352"/>
    </row>
    <row r="416" spans="1:13" x14ac:dyDescent="0.3">
      <c r="A416" s="394">
        <v>2</v>
      </c>
      <c r="B416" s="395">
        <v>6</v>
      </c>
      <c r="C416" s="395">
        <v>1</v>
      </c>
      <c r="D416" s="395">
        <v>3</v>
      </c>
      <c r="E416" s="395"/>
      <c r="F416" s="396" t="s">
        <v>438</v>
      </c>
      <c r="G416" s="416">
        <f>+G417</f>
        <v>0</v>
      </c>
      <c r="H416" s="416">
        <f>+H417</f>
        <v>3555000</v>
      </c>
      <c r="I416" s="416">
        <f>+I417</f>
        <v>0</v>
      </c>
      <c r="J416" s="416">
        <f>+J417</f>
        <v>3555000</v>
      </c>
      <c r="K416" s="344">
        <f t="shared" si="18"/>
        <v>0.30986635173994898</v>
      </c>
      <c r="L416" s="351"/>
      <c r="M416" s="352"/>
    </row>
    <row r="417" spans="1:13" x14ac:dyDescent="0.3">
      <c r="A417" s="398">
        <v>2</v>
      </c>
      <c r="B417" s="399">
        <v>6</v>
      </c>
      <c r="C417" s="399">
        <v>1</v>
      </c>
      <c r="D417" s="399">
        <v>3</v>
      </c>
      <c r="E417" s="399" t="s">
        <v>300</v>
      </c>
      <c r="F417" s="402" t="s">
        <v>438</v>
      </c>
      <c r="G417" s="413"/>
      <c r="H417" s="432">
        <v>3555000</v>
      </c>
      <c r="I417" s="413"/>
      <c r="J417" s="401">
        <f>SUBTOTAL(9,G417:I417)</f>
        <v>3555000</v>
      </c>
      <c r="K417" s="342">
        <f t="shared" si="18"/>
        <v>0.30986635173994898</v>
      </c>
      <c r="L417" s="351"/>
      <c r="M417" s="352"/>
    </row>
    <row r="418" spans="1:13" x14ac:dyDescent="0.3">
      <c r="A418" s="394">
        <v>2</v>
      </c>
      <c r="B418" s="395">
        <v>6</v>
      </c>
      <c r="C418" s="395">
        <v>1</v>
      </c>
      <c r="D418" s="395">
        <v>4</v>
      </c>
      <c r="E418" s="395"/>
      <c r="F418" s="406" t="s">
        <v>439</v>
      </c>
      <c r="G418" s="416">
        <f>+G419</f>
        <v>0</v>
      </c>
      <c r="H418" s="416">
        <f>+H419</f>
        <v>111000</v>
      </c>
      <c r="I418" s="416">
        <f>+I419</f>
        <v>0</v>
      </c>
      <c r="J418" s="416">
        <f>+J419</f>
        <v>111000</v>
      </c>
      <c r="K418" s="344">
        <f t="shared" si="18"/>
        <v>9.6751519108676052E-3</v>
      </c>
      <c r="L418" s="351"/>
      <c r="M418" s="352"/>
    </row>
    <row r="419" spans="1:13" x14ac:dyDescent="0.3">
      <c r="A419" s="398">
        <v>2</v>
      </c>
      <c r="B419" s="399">
        <v>6</v>
      </c>
      <c r="C419" s="399">
        <v>1</v>
      </c>
      <c r="D419" s="399">
        <v>4</v>
      </c>
      <c r="E419" s="399" t="s">
        <v>300</v>
      </c>
      <c r="F419" s="402" t="s">
        <v>439</v>
      </c>
      <c r="G419" s="413"/>
      <c r="H419" s="401">
        <v>111000</v>
      </c>
      <c r="I419" s="413"/>
      <c r="J419" s="401">
        <f>SUBTOTAL(9,G419:I419)</f>
        <v>111000</v>
      </c>
      <c r="K419" s="342">
        <f t="shared" si="18"/>
        <v>9.6751519108676052E-3</v>
      </c>
      <c r="L419" s="351"/>
      <c r="M419" s="352"/>
    </row>
    <row r="420" spans="1:13" ht="31.5" x14ac:dyDescent="0.3">
      <c r="A420" s="394">
        <v>2</v>
      </c>
      <c r="B420" s="395">
        <v>6</v>
      </c>
      <c r="C420" s="395">
        <v>1</v>
      </c>
      <c r="D420" s="395">
        <v>9</v>
      </c>
      <c r="E420" s="395"/>
      <c r="F420" s="406" t="s">
        <v>250</v>
      </c>
      <c r="G420" s="416">
        <f>+G421</f>
        <v>0</v>
      </c>
      <c r="H420" s="416">
        <f>+H421</f>
        <v>98800</v>
      </c>
      <c r="I420" s="416">
        <f>+I421</f>
        <v>0</v>
      </c>
      <c r="J420" s="416">
        <f>+J421</f>
        <v>98800</v>
      </c>
      <c r="K420" s="344">
        <f t="shared" si="18"/>
        <v>8.611756835979454E-3</v>
      </c>
      <c r="L420" s="351"/>
      <c r="M420" s="352"/>
    </row>
    <row r="421" spans="1:13" ht="31.5" x14ac:dyDescent="0.3">
      <c r="A421" s="398">
        <v>2</v>
      </c>
      <c r="B421" s="399">
        <v>6</v>
      </c>
      <c r="C421" s="399">
        <v>1</v>
      </c>
      <c r="D421" s="399">
        <v>9</v>
      </c>
      <c r="E421" s="399" t="s">
        <v>300</v>
      </c>
      <c r="F421" s="402" t="s">
        <v>250</v>
      </c>
      <c r="G421" s="413"/>
      <c r="H421" s="401">
        <v>98800</v>
      </c>
      <c r="I421" s="413"/>
      <c r="J421" s="401">
        <f>SUBTOTAL(9,G421:I421)</f>
        <v>98800</v>
      </c>
      <c r="K421" s="342">
        <f t="shared" si="18"/>
        <v>8.611756835979454E-3</v>
      </c>
      <c r="L421" s="351"/>
      <c r="M421" s="352"/>
    </row>
    <row r="422" spans="1:13" x14ac:dyDescent="0.3">
      <c r="A422" s="390">
        <v>2</v>
      </c>
      <c r="B422" s="391">
        <v>6</v>
      </c>
      <c r="C422" s="391">
        <v>2</v>
      </c>
      <c r="D422" s="391"/>
      <c r="E422" s="391"/>
      <c r="F422" s="392" t="s">
        <v>251</v>
      </c>
      <c r="G422" s="393">
        <f>+G423+G425+G427+G429</f>
        <v>0</v>
      </c>
      <c r="H422" s="393">
        <f>+H423+H425+H427+H429</f>
        <v>70400</v>
      </c>
      <c r="I422" s="393">
        <f>+I423+I425+I427+I429</f>
        <v>0</v>
      </c>
      <c r="J422" s="393">
        <f>+J423+J425+J427+J429</f>
        <v>70400</v>
      </c>
      <c r="K422" s="340">
        <f t="shared" si="18"/>
        <v>6.1363125632890037E-3</v>
      </c>
      <c r="L422" s="351"/>
      <c r="M422" s="352"/>
    </row>
    <row r="423" spans="1:13" x14ac:dyDescent="0.3">
      <c r="A423" s="394">
        <v>2</v>
      </c>
      <c r="B423" s="395">
        <v>6</v>
      </c>
      <c r="C423" s="395">
        <v>2</v>
      </c>
      <c r="D423" s="395">
        <v>1</v>
      </c>
      <c r="E423" s="395"/>
      <c r="F423" s="406" t="s">
        <v>440</v>
      </c>
      <c r="G423" s="416">
        <f>+G424</f>
        <v>0</v>
      </c>
      <c r="H423" s="416">
        <f>+H424</f>
        <v>70400</v>
      </c>
      <c r="I423" s="416">
        <f>+I424</f>
        <v>0</v>
      </c>
      <c r="J423" s="416">
        <f>+J424</f>
        <v>70400</v>
      </c>
      <c r="K423" s="344">
        <f t="shared" si="18"/>
        <v>6.1363125632890037E-3</v>
      </c>
      <c r="L423" s="351"/>
      <c r="M423" s="352"/>
    </row>
    <row r="424" spans="1:13" ht="16.5" x14ac:dyDescent="0.3">
      <c r="A424" s="407">
        <v>2</v>
      </c>
      <c r="B424" s="399">
        <v>6</v>
      </c>
      <c r="C424" s="399">
        <v>2</v>
      </c>
      <c r="D424" s="399">
        <v>1</v>
      </c>
      <c r="E424" s="399" t="s">
        <v>300</v>
      </c>
      <c r="F424" s="402" t="s">
        <v>440</v>
      </c>
      <c r="G424" s="413"/>
      <c r="H424" s="432">
        <v>70400</v>
      </c>
      <c r="I424" s="413"/>
      <c r="J424" s="401">
        <f>SUBTOTAL(9,G424:I424)</f>
        <v>70400</v>
      </c>
      <c r="K424" s="342">
        <f t="shared" si="18"/>
        <v>6.1363125632890037E-3</v>
      </c>
      <c r="L424" s="351"/>
      <c r="M424" s="352"/>
    </row>
    <row r="425" spans="1:13" ht="16.5" x14ac:dyDescent="0.3">
      <c r="A425" s="414">
        <v>2</v>
      </c>
      <c r="B425" s="395">
        <v>6</v>
      </c>
      <c r="C425" s="395">
        <v>2</v>
      </c>
      <c r="D425" s="395">
        <v>2</v>
      </c>
      <c r="E425" s="395"/>
      <c r="F425" s="396" t="s">
        <v>252</v>
      </c>
      <c r="G425" s="397">
        <f>+G426</f>
        <v>0</v>
      </c>
      <c r="H425" s="397">
        <f>+H426</f>
        <v>0</v>
      </c>
      <c r="I425" s="397">
        <f>+I426</f>
        <v>0</v>
      </c>
      <c r="J425" s="397">
        <f>+J426</f>
        <v>0</v>
      </c>
      <c r="K425" s="341">
        <f t="shared" si="18"/>
        <v>0</v>
      </c>
      <c r="L425" s="351"/>
      <c r="M425" s="352"/>
    </row>
    <row r="426" spans="1:13" ht="16.5" x14ac:dyDescent="0.3">
      <c r="A426" s="407">
        <v>2</v>
      </c>
      <c r="B426" s="399">
        <v>6</v>
      </c>
      <c r="C426" s="399">
        <v>2</v>
      </c>
      <c r="D426" s="399">
        <v>2</v>
      </c>
      <c r="E426" s="399" t="s">
        <v>300</v>
      </c>
      <c r="F426" s="402" t="s">
        <v>252</v>
      </c>
      <c r="G426" s="413"/>
      <c r="H426" s="413"/>
      <c r="I426" s="413"/>
      <c r="J426" s="401">
        <f>SUBTOTAL(9,G426:I426)</f>
        <v>0</v>
      </c>
      <c r="K426" s="342">
        <f t="shared" si="18"/>
        <v>0</v>
      </c>
      <c r="L426" s="351"/>
      <c r="M426" s="352"/>
    </row>
    <row r="427" spans="1:13" x14ac:dyDescent="0.3">
      <c r="A427" s="394">
        <v>2</v>
      </c>
      <c r="B427" s="395">
        <v>6</v>
      </c>
      <c r="C427" s="395">
        <v>2</v>
      </c>
      <c r="D427" s="395">
        <v>3</v>
      </c>
      <c r="E427" s="395"/>
      <c r="F427" s="406" t="s">
        <v>253</v>
      </c>
      <c r="G427" s="416">
        <f>+G428</f>
        <v>0</v>
      </c>
      <c r="H427" s="416">
        <f>+H428</f>
        <v>0</v>
      </c>
      <c r="I427" s="416">
        <f>+I428</f>
        <v>0</v>
      </c>
      <c r="J427" s="416">
        <f>+J428</f>
        <v>0</v>
      </c>
      <c r="K427" s="344">
        <f t="shared" si="18"/>
        <v>0</v>
      </c>
      <c r="L427" s="351"/>
      <c r="M427" s="352"/>
    </row>
    <row r="428" spans="1:13" ht="16.5" x14ac:dyDescent="0.3">
      <c r="A428" s="407">
        <v>2</v>
      </c>
      <c r="B428" s="399">
        <v>6</v>
      </c>
      <c r="C428" s="399">
        <v>2</v>
      </c>
      <c r="D428" s="399">
        <v>3</v>
      </c>
      <c r="E428" s="399" t="s">
        <v>300</v>
      </c>
      <c r="F428" s="402" t="s">
        <v>253</v>
      </c>
      <c r="G428" s="413"/>
      <c r="H428" s="401">
        <v>0</v>
      </c>
      <c r="I428" s="413"/>
      <c r="J428" s="401">
        <f>SUBTOTAL(9,G428:I428)</f>
        <v>0</v>
      </c>
      <c r="K428" s="342">
        <f t="shared" si="18"/>
        <v>0</v>
      </c>
      <c r="L428" s="351"/>
      <c r="M428" s="352"/>
    </row>
    <row r="429" spans="1:13" x14ac:dyDescent="0.3">
      <c r="A429" s="394">
        <v>2</v>
      </c>
      <c r="B429" s="395">
        <v>6</v>
      </c>
      <c r="C429" s="395">
        <v>2</v>
      </c>
      <c r="D429" s="395">
        <v>4</v>
      </c>
      <c r="E429" s="395"/>
      <c r="F429" s="406" t="s">
        <v>254</v>
      </c>
      <c r="G429" s="416">
        <f>+G430</f>
        <v>0</v>
      </c>
      <c r="H429" s="416">
        <f>+H430</f>
        <v>0</v>
      </c>
      <c r="I429" s="416">
        <f>+I430</f>
        <v>0</v>
      </c>
      <c r="J429" s="416">
        <f>+J430</f>
        <v>0</v>
      </c>
      <c r="K429" s="344">
        <f t="shared" si="18"/>
        <v>0</v>
      </c>
      <c r="L429" s="351"/>
      <c r="M429" s="352"/>
    </row>
    <row r="430" spans="1:13" ht="16.5" x14ac:dyDescent="0.3">
      <c r="A430" s="407">
        <v>2</v>
      </c>
      <c r="B430" s="399">
        <v>6</v>
      </c>
      <c r="C430" s="399">
        <v>2</v>
      </c>
      <c r="D430" s="399">
        <v>4</v>
      </c>
      <c r="E430" s="399" t="s">
        <v>300</v>
      </c>
      <c r="F430" s="402" t="s">
        <v>254</v>
      </c>
      <c r="G430" s="413"/>
      <c r="H430" s="413"/>
      <c r="I430" s="413"/>
      <c r="J430" s="401">
        <f>SUBTOTAL(9,G430:I430)</f>
        <v>0</v>
      </c>
      <c r="K430" s="342">
        <f t="shared" si="18"/>
        <v>0</v>
      </c>
      <c r="L430" s="351"/>
      <c r="M430" s="352"/>
    </row>
    <row r="431" spans="1:13" ht="31.5" x14ac:dyDescent="0.3">
      <c r="A431" s="390">
        <v>2</v>
      </c>
      <c r="B431" s="391">
        <v>6</v>
      </c>
      <c r="C431" s="391">
        <v>3</v>
      </c>
      <c r="D431" s="391"/>
      <c r="E431" s="391"/>
      <c r="F431" s="392" t="s">
        <v>255</v>
      </c>
      <c r="G431" s="393">
        <f>+G432+G434+G436+G438</f>
        <v>0</v>
      </c>
      <c r="H431" s="393">
        <f>+H432+H434+H436+H438</f>
        <v>18268885</v>
      </c>
      <c r="I431" s="393">
        <f>+I432+I434+I436+I438</f>
        <v>0</v>
      </c>
      <c r="J431" s="393">
        <f>+J432+J434+J436+J438</f>
        <v>18268885</v>
      </c>
      <c r="K431" s="340">
        <f t="shared" si="18"/>
        <v>1.5923805190736087</v>
      </c>
      <c r="L431" s="351"/>
      <c r="M431" s="352"/>
    </row>
    <row r="432" spans="1:13" ht="16.5" x14ac:dyDescent="0.3">
      <c r="A432" s="414">
        <v>2</v>
      </c>
      <c r="B432" s="395">
        <v>6</v>
      </c>
      <c r="C432" s="395">
        <v>3</v>
      </c>
      <c r="D432" s="395">
        <v>1</v>
      </c>
      <c r="E432" s="395"/>
      <c r="F432" s="396" t="s">
        <v>256</v>
      </c>
      <c r="G432" s="416">
        <f>+G433</f>
        <v>0</v>
      </c>
      <c r="H432" s="416">
        <f>+H433</f>
        <v>15563698</v>
      </c>
      <c r="I432" s="416">
        <f>+I433</f>
        <v>0</v>
      </c>
      <c r="J432" s="416">
        <f>+J433</f>
        <v>15563698</v>
      </c>
      <c r="K432" s="344">
        <f t="shared" si="18"/>
        <v>1.3565868688726697</v>
      </c>
      <c r="L432" s="351"/>
      <c r="M432" s="352"/>
    </row>
    <row r="433" spans="1:13" x14ac:dyDescent="0.3">
      <c r="A433" s="398">
        <v>2</v>
      </c>
      <c r="B433" s="399">
        <v>6</v>
      </c>
      <c r="C433" s="399">
        <v>3</v>
      </c>
      <c r="D433" s="399">
        <v>1</v>
      </c>
      <c r="E433" s="399" t="s">
        <v>300</v>
      </c>
      <c r="F433" s="400" t="s">
        <v>256</v>
      </c>
      <c r="G433" s="413"/>
      <c r="H433" s="432">
        <v>15563698</v>
      </c>
      <c r="I433" s="413"/>
      <c r="J433" s="401">
        <f>SUBTOTAL(9,G433:I433)</f>
        <v>15563698</v>
      </c>
      <c r="K433" s="342">
        <f t="shared" si="18"/>
        <v>1.3565868688726697</v>
      </c>
      <c r="L433" s="351"/>
      <c r="M433" s="352"/>
    </row>
    <row r="434" spans="1:13" x14ac:dyDescent="0.3">
      <c r="A434" s="394">
        <v>2</v>
      </c>
      <c r="B434" s="395">
        <v>6</v>
      </c>
      <c r="C434" s="395">
        <v>3</v>
      </c>
      <c r="D434" s="395">
        <v>2</v>
      </c>
      <c r="E434" s="395"/>
      <c r="F434" s="406" t="s">
        <v>257</v>
      </c>
      <c r="G434" s="416">
        <f>+G435</f>
        <v>0</v>
      </c>
      <c r="H434" s="416">
        <f>+H435</f>
        <v>2466100</v>
      </c>
      <c r="I434" s="416">
        <f>+I435</f>
        <v>0</v>
      </c>
      <c r="J434" s="416">
        <f>+J435</f>
        <v>2466100</v>
      </c>
      <c r="K434" s="344">
        <f t="shared" si="18"/>
        <v>0.21495398312964509</v>
      </c>
      <c r="L434" s="351"/>
      <c r="M434" s="352"/>
    </row>
    <row r="435" spans="1:13" ht="16.5" x14ac:dyDescent="0.3">
      <c r="A435" s="407">
        <v>2</v>
      </c>
      <c r="B435" s="399">
        <v>6</v>
      </c>
      <c r="C435" s="399">
        <v>3</v>
      </c>
      <c r="D435" s="399">
        <v>2</v>
      </c>
      <c r="E435" s="399" t="s">
        <v>300</v>
      </c>
      <c r="F435" s="402" t="s">
        <v>257</v>
      </c>
      <c r="G435" s="413"/>
      <c r="H435" s="432">
        <v>2466100</v>
      </c>
      <c r="I435" s="413"/>
      <c r="J435" s="401">
        <f>SUBTOTAL(9,G435:I435)</f>
        <v>2466100</v>
      </c>
      <c r="K435" s="342">
        <f t="shared" si="18"/>
        <v>0.21495398312964509</v>
      </c>
      <c r="L435" s="351"/>
      <c r="M435" s="352"/>
    </row>
    <row r="436" spans="1:13" x14ac:dyDescent="0.3">
      <c r="A436" s="394">
        <v>2</v>
      </c>
      <c r="B436" s="395">
        <v>6</v>
      </c>
      <c r="C436" s="395">
        <v>3</v>
      </c>
      <c r="D436" s="395">
        <v>3</v>
      </c>
      <c r="E436" s="395"/>
      <c r="F436" s="406" t="s">
        <v>258</v>
      </c>
      <c r="G436" s="416">
        <f>+G437</f>
        <v>0</v>
      </c>
      <c r="H436" s="416">
        <f>+H437</f>
        <v>0</v>
      </c>
      <c r="I436" s="416">
        <f>+I437</f>
        <v>0</v>
      </c>
      <c r="J436" s="416">
        <f>+J437</f>
        <v>0</v>
      </c>
      <c r="K436" s="344">
        <f t="shared" si="18"/>
        <v>0</v>
      </c>
      <c r="L436" s="351"/>
      <c r="M436" s="352"/>
    </row>
    <row r="437" spans="1:13" ht="16.5" x14ac:dyDescent="0.3">
      <c r="A437" s="407">
        <v>2</v>
      </c>
      <c r="B437" s="399">
        <v>6</v>
      </c>
      <c r="C437" s="399">
        <v>3</v>
      </c>
      <c r="D437" s="399">
        <v>3</v>
      </c>
      <c r="E437" s="399" t="s">
        <v>300</v>
      </c>
      <c r="F437" s="402" t="s">
        <v>258</v>
      </c>
      <c r="G437" s="413"/>
      <c r="H437" s="413"/>
      <c r="I437" s="413"/>
      <c r="J437" s="401">
        <f>SUBTOTAL(9,G437:I437)</f>
        <v>0</v>
      </c>
      <c r="K437" s="342">
        <f t="shared" si="18"/>
        <v>0</v>
      </c>
      <c r="L437" s="351"/>
      <c r="M437" s="352"/>
    </row>
    <row r="438" spans="1:13" x14ac:dyDescent="0.3">
      <c r="A438" s="394">
        <v>2</v>
      </c>
      <c r="B438" s="395">
        <v>6</v>
      </c>
      <c r="C438" s="395">
        <v>3</v>
      </c>
      <c r="D438" s="395">
        <v>4</v>
      </c>
      <c r="E438" s="395"/>
      <c r="F438" s="406" t="s">
        <v>259</v>
      </c>
      <c r="G438" s="416">
        <f>+G439</f>
        <v>0</v>
      </c>
      <c r="H438" s="416">
        <f>+H439</f>
        <v>239087</v>
      </c>
      <c r="I438" s="416">
        <f>+I439</f>
        <v>0</v>
      </c>
      <c r="J438" s="416">
        <f>+J439</f>
        <v>239087</v>
      </c>
      <c r="K438" s="344">
        <f t="shared" si="18"/>
        <v>2.083966707129372E-2</v>
      </c>
      <c r="L438" s="351"/>
      <c r="M438" s="352"/>
    </row>
    <row r="439" spans="1:13" ht="16.5" x14ac:dyDescent="0.3">
      <c r="A439" s="407">
        <v>2</v>
      </c>
      <c r="B439" s="399">
        <v>6</v>
      </c>
      <c r="C439" s="399">
        <v>3</v>
      </c>
      <c r="D439" s="399">
        <v>4</v>
      </c>
      <c r="E439" s="399" t="s">
        <v>300</v>
      </c>
      <c r="F439" s="402" t="s">
        <v>259</v>
      </c>
      <c r="G439" s="413"/>
      <c r="H439" s="401">
        <v>239087</v>
      </c>
      <c r="I439" s="413"/>
      <c r="J439" s="401">
        <f>SUBTOTAL(9,G439:I439)</f>
        <v>239087</v>
      </c>
      <c r="K439" s="342">
        <f t="shared" si="18"/>
        <v>2.083966707129372E-2</v>
      </c>
      <c r="L439" s="351"/>
      <c r="M439" s="352"/>
    </row>
    <row r="440" spans="1:13" ht="31.5" x14ac:dyDescent="0.3">
      <c r="A440" s="390">
        <v>2</v>
      </c>
      <c r="B440" s="391">
        <v>6</v>
      </c>
      <c r="C440" s="391">
        <v>4</v>
      </c>
      <c r="D440" s="391"/>
      <c r="E440" s="391"/>
      <c r="F440" s="392" t="s">
        <v>260</v>
      </c>
      <c r="G440" s="393">
        <f>+G441+G443+G445</f>
        <v>0</v>
      </c>
      <c r="H440" s="393">
        <f>+H441+H443+H445</f>
        <v>27000</v>
      </c>
      <c r="I440" s="393">
        <f>+I441+I443+I445</f>
        <v>0</v>
      </c>
      <c r="J440" s="393">
        <f>+J441+J443+J445</f>
        <v>27000</v>
      </c>
      <c r="K440" s="340">
        <f t="shared" si="18"/>
        <v>2.3534153296704986E-3</v>
      </c>
      <c r="L440" s="351"/>
      <c r="M440" s="352"/>
    </row>
    <row r="441" spans="1:13" x14ac:dyDescent="0.3">
      <c r="A441" s="394">
        <v>2</v>
      </c>
      <c r="B441" s="395">
        <v>6</v>
      </c>
      <c r="C441" s="395">
        <v>4</v>
      </c>
      <c r="D441" s="395">
        <v>1</v>
      </c>
      <c r="E441" s="395"/>
      <c r="F441" s="406" t="s">
        <v>261</v>
      </c>
      <c r="G441" s="416">
        <f>+G442</f>
        <v>0</v>
      </c>
      <c r="H441" s="416">
        <f>+H442</f>
        <v>27000</v>
      </c>
      <c r="I441" s="416">
        <f>+I442</f>
        <v>0</v>
      </c>
      <c r="J441" s="416">
        <f>+J442</f>
        <v>27000</v>
      </c>
      <c r="K441" s="344">
        <f t="shared" si="18"/>
        <v>2.3534153296704986E-3</v>
      </c>
      <c r="L441" s="351"/>
      <c r="M441" s="352"/>
    </row>
    <row r="442" spans="1:13" ht="16.5" x14ac:dyDescent="0.3">
      <c r="A442" s="407">
        <v>2</v>
      </c>
      <c r="B442" s="399">
        <v>6</v>
      </c>
      <c r="C442" s="399">
        <v>4</v>
      </c>
      <c r="D442" s="399">
        <v>1</v>
      </c>
      <c r="E442" s="399" t="s">
        <v>300</v>
      </c>
      <c r="F442" s="402" t="s">
        <v>261</v>
      </c>
      <c r="G442" s="413"/>
      <c r="H442" s="401">
        <v>27000</v>
      </c>
      <c r="I442" s="413"/>
      <c r="J442" s="401">
        <f>SUBTOTAL(9,G442:I442)</f>
        <v>27000</v>
      </c>
      <c r="K442" s="342">
        <f t="shared" si="18"/>
        <v>2.3534153296704986E-3</v>
      </c>
      <c r="L442" s="351"/>
      <c r="M442" s="352"/>
    </row>
    <row r="443" spans="1:13" x14ac:dyDescent="0.3">
      <c r="A443" s="394">
        <v>2</v>
      </c>
      <c r="B443" s="395">
        <v>6</v>
      </c>
      <c r="C443" s="395">
        <v>4</v>
      </c>
      <c r="D443" s="395">
        <v>2</v>
      </c>
      <c r="E443" s="395"/>
      <c r="F443" s="406" t="s">
        <v>262</v>
      </c>
      <c r="G443" s="416">
        <f>+G444</f>
        <v>0</v>
      </c>
      <c r="H443" s="416">
        <f>+H444</f>
        <v>0</v>
      </c>
      <c r="I443" s="416">
        <f>+I444</f>
        <v>0</v>
      </c>
      <c r="J443" s="416">
        <f>+J444</f>
        <v>0</v>
      </c>
      <c r="K443" s="344">
        <f t="shared" si="18"/>
        <v>0</v>
      </c>
      <c r="L443" s="351"/>
      <c r="M443" s="352"/>
    </row>
    <row r="444" spans="1:13" ht="16.5" x14ac:dyDescent="0.3">
      <c r="A444" s="407">
        <v>2</v>
      </c>
      <c r="B444" s="399">
        <v>6</v>
      </c>
      <c r="C444" s="399">
        <v>4</v>
      </c>
      <c r="D444" s="399">
        <v>2</v>
      </c>
      <c r="E444" s="399" t="s">
        <v>300</v>
      </c>
      <c r="F444" s="402" t="s">
        <v>262</v>
      </c>
      <c r="G444" s="413"/>
      <c r="H444" s="413"/>
      <c r="I444" s="413"/>
      <c r="J444" s="401">
        <f>SUBTOTAL(9,G444:I444)</f>
        <v>0</v>
      </c>
      <c r="K444" s="342">
        <f t="shared" si="18"/>
        <v>0</v>
      </c>
      <c r="L444" s="351"/>
      <c r="M444" s="352"/>
    </row>
    <row r="445" spans="1:13" x14ac:dyDescent="0.3">
      <c r="A445" s="394">
        <v>2</v>
      </c>
      <c r="B445" s="395">
        <v>6</v>
      </c>
      <c r="C445" s="395">
        <v>4</v>
      </c>
      <c r="D445" s="395">
        <v>8</v>
      </c>
      <c r="E445" s="395"/>
      <c r="F445" s="406" t="s">
        <v>263</v>
      </c>
      <c r="G445" s="416">
        <f>+G446</f>
        <v>0</v>
      </c>
      <c r="H445" s="416">
        <f>+H446</f>
        <v>0</v>
      </c>
      <c r="I445" s="416">
        <f>+I446</f>
        <v>0</v>
      </c>
      <c r="J445" s="416">
        <f>+J446</f>
        <v>0</v>
      </c>
      <c r="K445" s="344">
        <f t="shared" si="18"/>
        <v>0</v>
      </c>
      <c r="L445" s="351"/>
      <c r="M445" s="352"/>
    </row>
    <row r="446" spans="1:13" ht="16.5" x14ac:dyDescent="0.3">
      <c r="A446" s="407">
        <v>2</v>
      </c>
      <c r="B446" s="399">
        <v>6</v>
      </c>
      <c r="C446" s="399">
        <v>4</v>
      </c>
      <c r="D446" s="399">
        <v>8</v>
      </c>
      <c r="E446" s="399" t="s">
        <v>300</v>
      </c>
      <c r="F446" s="402" t="s">
        <v>263</v>
      </c>
      <c r="G446" s="413"/>
      <c r="H446" s="413"/>
      <c r="I446" s="413"/>
      <c r="J446" s="401">
        <f>SUBTOTAL(9,G446:I446)</f>
        <v>0</v>
      </c>
      <c r="K446" s="342">
        <f t="shared" si="18"/>
        <v>0</v>
      </c>
      <c r="L446" s="351"/>
      <c r="M446" s="352"/>
    </row>
    <row r="447" spans="1:13" x14ac:dyDescent="0.3">
      <c r="A447" s="390">
        <v>2</v>
      </c>
      <c r="B447" s="391">
        <v>6</v>
      </c>
      <c r="C447" s="391">
        <v>5</v>
      </c>
      <c r="D447" s="391"/>
      <c r="E447" s="391"/>
      <c r="F447" s="392" t="s">
        <v>264</v>
      </c>
      <c r="G447" s="393">
        <f>+G448+G450+G452+G454+G456+G458</f>
        <v>0</v>
      </c>
      <c r="H447" s="393">
        <f>+H448+H450+H452+H454+H456+H458</f>
        <v>504386</v>
      </c>
      <c r="I447" s="393">
        <f t="shared" ref="I447" si="20">+I448+I450+I452+I454+I456+I458</f>
        <v>0</v>
      </c>
      <c r="J447" s="393">
        <f>+J448+J450+J452+J454+J456+J458</f>
        <v>504386</v>
      </c>
      <c r="K447" s="340">
        <f t="shared" si="18"/>
        <v>4.3964064610043853E-2</v>
      </c>
      <c r="L447" s="351"/>
      <c r="M447" s="352"/>
    </row>
    <row r="448" spans="1:13" x14ac:dyDescent="0.3">
      <c r="A448" s="394">
        <v>2</v>
      </c>
      <c r="B448" s="395">
        <v>6</v>
      </c>
      <c r="C448" s="395">
        <v>5</v>
      </c>
      <c r="D448" s="395">
        <v>2</v>
      </c>
      <c r="E448" s="395"/>
      <c r="F448" s="406" t="s">
        <v>265</v>
      </c>
      <c r="G448" s="416">
        <f>+G449</f>
        <v>0</v>
      </c>
      <c r="H448" s="416">
        <f>+H449</f>
        <v>25800</v>
      </c>
      <c r="I448" s="416">
        <f>+I449</f>
        <v>0</v>
      </c>
      <c r="J448" s="416">
        <f>+J449</f>
        <v>25800</v>
      </c>
      <c r="K448" s="344">
        <f t="shared" si="18"/>
        <v>2.2488190927962542E-3</v>
      </c>
      <c r="L448" s="351"/>
      <c r="M448" s="352"/>
    </row>
    <row r="449" spans="1:13" x14ac:dyDescent="0.3">
      <c r="A449" s="398">
        <v>2</v>
      </c>
      <c r="B449" s="399">
        <v>6</v>
      </c>
      <c r="C449" s="399">
        <v>5</v>
      </c>
      <c r="D449" s="399">
        <v>2</v>
      </c>
      <c r="E449" s="399" t="s">
        <v>300</v>
      </c>
      <c r="F449" s="402" t="s">
        <v>265</v>
      </c>
      <c r="G449" s="413"/>
      <c r="H449" s="401">
        <v>25800</v>
      </c>
      <c r="I449" s="413"/>
      <c r="J449" s="401">
        <f>SUBTOTAL(9,G449:I449)</f>
        <v>25800</v>
      </c>
      <c r="K449" s="342">
        <f t="shared" si="18"/>
        <v>2.2488190927962542E-3</v>
      </c>
      <c r="L449" s="351"/>
      <c r="M449" s="352"/>
    </row>
    <row r="450" spans="1:13" x14ac:dyDescent="0.3">
      <c r="A450" s="394">
        <v>2</v>
      </c>
      <c r="B450" s="395">
        <v>6</v>
      </c>
      <c r="C450" s="395">
        <v>5</v>
      </c>
      <c r="D450" s="395">
        <v>3</v>
      </c>
      <c r="E450" s="395"/>
      <c r="F450" s="406" t="s">
        <v>266</v>
      </c>
      <c r="G450" s="416">
        <f>+G451</f>
        <v>0</v>
      </c>
      <c r="H450" s="416">
        <f>+H451</f>
        <v>0</v>
      </c>
      <c r="I450" s="416">
        <f>+I451</f>
        <v>0</v>
      </c>
      <c r="J450" s="416">
        <f>+J451</f>
        <v>0</v>
      </c>
      <c r="K450" s="344">
        <f t="shared" si="18"/>
        <v>0</v>
      </c>
      <c r="L450" s="351"/>
      <c r="M450" s="352"/>
    </row>
    <row r="451" spans="1:13" x14ac:dyDescent="0.3">
      <c r="A451" s="398">
        <v>2</v>
      </c>
      <c r="B451" s="399">
        <v>6</v>
      </c>
      <c r="C451" s="399">
        <v>5</v>
      </c>
      <c r="D451" s="399">
        <v>3</v>
      </c>
      <c r="E451" s="399" t="s">
        <v>300</v>
      </c>
      <c r="F451" s="402" t="s">
        <v>266</v>
      </c>
      <c r="G451" s="413"/>
      <c r="H451" s="413"/>
      <c r="I451" s="413"/>
      <c r="J451" s="401">
        <f>SUBTOTAL(9,G451:I451)</f>
        <v>0</v>
      </c>
      <c r="K451" s="342">
        <f t="shared" si="18"/>
        <v>0</v>
      </c>
      <c r="L451" s="351"/>
      <c r="M451" s="352"/>
    </row>
    <row r="452" spans="1:13" ht="31.5" x14ac:dyDescent="0.3">
      <c r="A452" s="394">
        <v>2</v>
      </c>
      <c r="B452" s="395">
        <v>6</v>
      </c>
      <c r="C452" s="395">
        <v>5</v>
      </c>
      <c r="D452" s="395">
        <v>4</v>
      </c>
      <c r="E452" s="395"/>
      <c r="F452" s="406" t="s">
        <v>267</v>
      </c>
      <c r="G452" s="416">
        <f>+G453</f>
        <v>0</v>
      </c>
      <c r="H452" s="416">
        <f>+H453</f>
        <v>0</v>
      </c>
      <c r="I452" s="416">
        <f>+I453</f>
        <v>0</v>
      </c>
      <c r="J452" s="416">
        <f>+J453</f>
        <v>0</v>
      </c>
      <c r="K452" s="344">
        <f t="shared" si="18"/>
        <v>0</v>
      </c>
      <c r="L452" s="351"/>
      <c r="M452" s="352"/>
    </row>
    <row r="453" spans="1:13" ht="31.5" x14ac:dyDescent="0.3">
      <c r="A453" s="398">
        <v>2</v>
      </c>
      <c r="B453" s="399">
        <v>6</v>
      </c>
      <c r="C453" s="399">
        <v>5</v>
      </c>
      <c r="D453" s="399">
        <v>4</v>
      </c>
      <c r="E453" s="399" t="s">
        <v>300</v>
      </c>
      <c r="F453" s="402" t="s">
        <v>267</v>
      </c>
      <c r="G453" s="413"/>
      <c r="H453" s="413"/>
      <c r="I453" s="413"/>
      <c r="J453" s="401">
        <f>SUBTOTAL(9,G453:I453)</f>
        <v>0</v>
      </c>
      <c r="K453" s="342">
        <f t="shared" si="18"/>
        <v>0</v>
      </c>
      <c r="L453" s="351"/>
      <c r="M453" s="352"/>
    </row>
    <row r="454" spans="1:13" ht="31.5" x14ac:dyDescent="0.3">
      <c r="A454" s="394">
        <v>2</v>
      </c>
      <c r="B454" s="395">
        <v>6</v>
      </c>
      <c r="C454" s="395">
        <v>5</v>
      </c>
      <c r="D454" s="395">
        <v>5</v>
      </c>
      <c r="E454" s="395"/>
      <c r="F454" s="406" t="s">
        <v>268</v>
      </c>
      <c r="G454" s="416">
        <f>+G455</f>
        <v>0</v>
      </c>
      <c r="H454" s="416">
        <f>+H455</f>
        <v>75000</v>
      </c>
      <c r="I454" s="416">
        <f>+I455</f>
        <v>0</v>
      </c>
      <c r="J454" s="416">
        <f>+J455</f>
        <v>75000</v>
      </c>
      <c r="K454" s="344">
        <f t="shared" si="18"/>
        <v>6.5372648046402738E-3</v>
      </c>
      <c r="L454" s="351"/>
      <c r="M454" s="352"/>
    </row>
    <row r="455" spans="1:13" ht="31.5" x14ac:dyDescent="0.3">
      <c r="A455" s="398">
        <v>2</v>
      </c>
      <c r="B455" s="399">
        <v>6</v>
      </c>
      <c r="C455" s="399">
        <v>5</v>
      </c>
      <c r="D455" s="399">
        <v>5</v>
      </c>
      <c r="E455" s="399" t="s">
        <v>300</v>
      </c>
      <c r="F455" s="402" t="s">
        <v>268</v>
      </c>
      <c r="G455" s="413"/>
      <c r="H455" s="432">
        <v>75000</v>
      </c>
      <c r="I455" s="413"/>
      <c r="J455" s="401">
        <f>SUBTOTAL(9,G455:I455)</f>
        <v>75000</v>
      </c>
      <c r="K455" s="342">
        <f t="shared" si="18"/>
        <v>6.5372648046402738E-3</v>
      </c>
      <c r="L455" s="351"/>
      <c r="M455" s="352"/>
    </row>
    <row r="456" spans="1:13" ht="31.5" x14ac:dyDescent="0.3">
      <c r="A456" s="394">
        <v>2</v>
      </c>
      <c r="B456" s="395">
        <v>6</v>
      </c>
      <c r="C456" s="395">
        <v>5</v>
      </c>
      <c r="D456" s="395">
        <v>6</v>
      </c>
      <c r="E456" s="395"/>
      <c r="F456" s="406" t="s">
        <v>269</v>
      </c>
      <c r="G456" s="416">
        <f>+G457</f>
        <v>0</v>
      </c>
      <c r="H456" s="416">
        <f>+H457</f>
        <v>330520</v>
      </c>
      <c r="I456" s="416">
        <f>+I457</f>
        <v>0</v>
      </c>
      <c r="J456" s="416">
        <f>+J457</f>
        <v>330520</v>
      </c>
      <c r="K456" s="344">
        <f t="shared" si="18"/>
        <v>2.8809290176396041E-2</v>
      </c>
      <c r="L456" s="351"/>
      <c r="M456" s="352"/>
    </row>
    <row r="457" spans="1:13" ht="31.5" x14ac:dyDescent="0.3">
      <c r="A457" s="398">
        <v>2</v>
      </c>
      <c r="B457" s="399">
        <v>6</v>
      </c>
      <c r="C457" s="399">
        <v>5</v>
      </c>
      <c r="D457" s="399">
        <v>6</v>
      </c>
      <c r="E457" s="399" t="s">
        <v>300</v>
      </c>
      <c r="F457" s="402" t="s">
        <v>269</v>
      </c>
      <c r="G457" s="413"/>
      <c r="H457" s="401">
        <v>330520</v>
      </c>
      <c r="I457" s="413"/>
      <c r="J457" s="401">
        <f>SUBTOTAL(9,G457:I457)</f>
        <v>330520</v>
      </c>
      <c r="K457" s="342">
        <f t="shared" si="18"/>
        <v>2.8809290176396041E-2</v>
      </c>
      <c r="L457" s="351"/>
      <c r="M457" s="352"/>
    </row>
    <row r="458" spans="1:13" x14ac:dyDescent="0.3">
      <c r="A458" s="394">
        <v>2</v>
      </c>
      <c r="B458" s="395">
        <v>6</v>
      </c>
      <c r="C458" s="395">
        <v>5</v>
      </c>
      <c r="D458" s="395">
        <v>8</v>
      </c>
      <c r="E458" s="395"/>
      <c r="F458" s="406" t="s">
        <v>270</v>
      </c>
      <c r="G458" s="416">
        <f>+G459</f>
        <v>0</v>
      </c>
      <c r="H458" s="416">
        <f>+H459</f>
        <v>73066</v>
      </c>
      <c r="I458" s="416">
        <f>+I459</f>
        <v>0</v>
      </c>
      <c r="J458" s="416">
        <f>+J459</f>
        <v>73066</v>
      </c>
      <c r="K458" s="344">
        <f t="shared" si="18"/>
        <v>6.3686905362112835E-3</v>
      </c>
      <c r="L458" s="351"/>
      <c r="M458" s="352"/>
    </row>
    <row r="459" spans="1:13" x14ac:dyDescent="0.3">
      <c r="A459" s="398">
        <v>2</v>
      </c>
      <c r="B459" s="399">
        <v>6</v>
      </c>
      <c r="C459" s="399">
        <v>5</v>
      </c>
      <c r="D459" s="399">
        <v>8</v>
      </c>
      <c r="E459" s="399" t="s">
        <v>300</v>
      </c>
      <c r="F459" s="402" t="s">
        <v>270</v>
      </c>
      <c r="G459" s="413"/>
      <c r="H459" s="401">
        <v>73066</v>
      </c>
      <c r="I459" s="413"/>
      <c r="J459" s="401">
        <f>SUBTOTAL(9,G459:I459)</f>
        <v>73066</v>
      </c>
      <c r="K459" s="342">
        <f t="shared" si="18"/>
        <v>6.3686905362112835E-3</v>
      </c>
      <c r="L459" s="351"/>
      <c r="M459" s="352"/>
    </row>
    <row r="460" spans="1:13" x14ac:dyDescent="0.3">
      <c r="A460" s="390">
        <v>2</v>
      </c>
      <c r="B460" s="391">
        <v>6</v>
      </c>
      <c r="C460" s="391">
        <v>6</v>
      </c>
      <c r="D460" s="391"/>
      <c r="E460" s="391"/>
      <c r="F460" s="392" t="s">
        <v>441</v>
      </c>
      <c r="G460" s="393">
        <f>+G461+G463</f>
        <v>0</v>
      </c>
      <c r="H460" s="393">
        <f>+H461+H463</f>
        <v>1488000</v>
      </c>
      <c r="I460" s="393">
        <f>+I461+I463</f>
        <v>0</v>
      </c>
      <c r="J460" s="393">
        <f>+J461+J463</f>
        <v>1488000</v>
      </c>
      <c r="K460" s="340">
        <f t="shared" si="18"/>
        <v>0.12969933372406303</v>
      </c>
      <c r="L460" s="351"/>
      <c r="M460" s="352"/>
    </row>
    <row r="461" spans="1:13" x14ac:dyDescent="0.3">
      <c r="A461" s="394">
        <v>2</v>
      </c>
      <c r="B461" s="395">
        <v>6</v>
      </c>
      <c r="C461" s="395">
        <v>6</v>
      </c>
      <c r="D461" s="395">
        <v>1</v>
      </c>
      <c r="E461" s="395"/>
      <c r="F461" s="396" t="s">
        <v>442</v>
      </c>
      <c r="G461" s="397">
        <f>+G462</f>
        <v>0</v>
      </c>
      <c r="H461" s="397">
        <f>+H462</f>
        <v>0</v>
      </c>
      <c r="I461" s="397">
        <f>+I462</f>
        <v>0</v>
      </c>
      <c r="J461" s="397">
        <f>+J462</f>
        <v>0</v>
      </c>
      <c r="K461" s="341">
        <f t="shared" si="18"/>
        <v>0</v>
      </c>
      <c r="L461" s="351"/>
      <c r="M461" s="352"/>
    </row>
    <row r="462" spans="1:13" x14ac:dyDescent="0.3">
      <c r="A462" s="398">
        <v>2</v>
      </c>
      <c r="B462" s="399">
        <v>6</v>
      </c>
      <c r="C462" s="399">
        <v>6</v>
      </c>
      <c r="D462" s="399">
        <v>1</v>
      </c>
      <c r="E462" s="399" t="s">
        <v>300</v>
      </c>
      <c r="F462" s="402" t="s">
        <v>442</v>
      </c>
      <c r="G462" s="413"/>
      <c r="H462" s="413">
        <v>0</v>
      </c>
      <c r="I462" s="413"/>
      <c r="J462" s="401">
        <f>SUBTOTAL(9,G462:I462)</f>
        <v>0</v>
      </c>
      <c r="K462" s="342">
        <f t="shared" ref="K462:K513" si="21">IFERROR(J462/$J$18*100,"0.00")</f>
        <v>0</v>
      </c>
      <c r="L462" s="351"/>
      <c r="M462" s="352"/>
    </row>
    <row r="463" spans="1:13" x14ac:dyDescent="0.3">
      <c r="A463" s="394">
        <v>2</v>
      </c>
      <c r="B463" s="395">
        <v>6</v>
      </c>
      <c r="C463" s="395">
        <v>6</v>
      </c>
      <c r="D463" s="395">
        <v>2</v>
      </c>
      <c r="E463" s="395"/>
      <c r="F463" s="396" t="s">
        <v>443</v>
      </c>
      <c r="G463" s="416">
        <f>+G464</f>
        <v>0</v>
      </c>
      <c r="H463" s="416">
        <f>+H464</f>
        <v>1488000</v>
      </c>
      <c r="I463" s="416">
        <f>+I464</f>
        <v>0</v>
      </c>
      <c r="J463" s="416">
        <f>+J464</f>
        <v>1488000</v>
      </c>
      <c r="K463" s="344">
        <f t="shared" si="21"/>
        <v>0.12969933372406303</v>
      </c>
      <c r="L463" s="351"/>
      <c r="M463" s="352"/>
    </row>
    <row r="464" spans="1:13" x14ac:dyDescent="0.3">
      <c r="A464" s="398">
        <v>2</v>
      </c>
      <c r="B464" s="399">
        <v>6</v>
      </c>
      <c r="C464" s="399">
        <v>6</v>
      </c>
      <c r="D464" s="399">
        <v>2</v>
      </c>
      <c r="E464" s="399" t="s">
        <v>300</v>
      </c>
      <c r="F464" s="402" t="s">
        <v>443</v>
      </c>
      <c r="G464" s="413"/>
      <c r="H464" s="401">
        <v>1488000</v>
      </c>
      <c r="I464" s="413"/>
      <c r="J464" s="401">
        <f>SUBTOTAL(9,G464:I464)</f>
        <v>1488000</v>
      </c>
      <c r="K464" s="342">
        <f t="shared" si="21"/>
        <v>0.12969933372406303</v>
      </c>
      <c r="L464" s="351"/>
      <c r="M464" s="352"/>
    </row>
    <row r="465" spans="1:13" x14ac:dyDescent="0.3">
      <c r="A465" s="390">
        <v>2</v>
      </c>
      <c r="B465" s="391">
        <v>6</v>
      </c>
      <c r="C465" s="391">
        <v>8</v>
      </c>
      <c r="D465" s="391"/>
      <c r="E465" s="391"/>
      <c r="F465" s="392" t="s">
        <v>271</v>
      </c>
      <c r="G465" s="393">
        <f>+G466+G468+G471+G473+G475+G477+G482</f>
        <v>0</v>
      </c>
      <c r="H465" s="393">
        <f>+H466+H468+H471+H473+H475+H477+H482</f>
        <v>0</v>
      </c>
      <c r="I465" s="393">
        <f>+I466+I468+I471+I473+I475+I477+I482</f>
        <v>0</v>
      </c>
      <c r="J465" s="393">
        <f>+J466+J468+J471+J473+J475+J477+J482</f>
        <v>0</v>
      </c>
      <c r="K465" s="340">
        <f t="shared" si="21"/>
        <v>0</v>
      </c>
      <c r="L465" s="351"/>
      <c r="M465" s="352"/>
    </row>
    <row r="466" spans="1:13" x14ac:dyDescent="0.3">
      <c r="A466" s="394">
        <v>2</v>
      </c>
      <c r="B466" s="395">
        <v>6</v>
      </c>
      <c r="C466" s="395">
        <v>8</v>
      </c>
      <c r="D466" s="395">
        <v>1</v>
      </c>
      <c r="E466" s="395"/>
      <c r="F466" s="406" t="s">
        <v>272</v>
      </c>
      <c r="G466" s="416">
        <f>+G467</f>
        <v>0</v>
      </c>
      <c r="H466" s="416">
        <f>+H467</f>
        <v>0</v>
      </c>
      <c r="I466" s="416">
        <f>+I467</f>
        <v>0</v>
      </c>
      <c r="J466" s="416">
        <f>+J467</f>
        <v>0</v>
      </c>
      <c r="K466" s="344">
        <f t="shared" si="21"/>
        <v>0</v>
      </c>
      <c r="L466" s="351"/>
      <c r="M466" s="352"/>
    </row>
    <row r="467" spans="1:13" x14ac:dyDescent="0.3">
      <c r="A467" s="398">
        <v>2</v>
      </c>
      <c r="B467" s="399">
        <v>6</v>
      </c>
      <c r="C467" s="399">
        <v>8</v>
      </c>
      <c r="D467" s="399">
        <v>1</v>
      </c>
      <c r="E467" s="399" t="s">
        <v>300</v>
      </c>
      <c r="F467" s="402" t="s">
        <v>272</v>
      </c>
      <c r="G467" s="413"/>
      <c r="H467" s="413"/>
      <c r="I467" s="413"/>
      <c r="J467" s="401">
        <f>SUBTOTAL(9,G467:I467)</f>
        <v>0</v>
      </c>
      <c r="K467" s="342">
        <f t="shared" si="21"/>
        <v>0</v>
      </c>
      <c r="L467" s="351"/>
      <c r="M467" s="352"/>
    </row>
    <row r="468" spans="1:13" x14ac:dyDescent="0.3">
      <c r="A468" s="394">
        <v>2</v>
      </c>
      <c r="B468" s="395">
        <v>6</v>
      </c>
      <c r="C468" s="395">
        <v>8</v>
      </c>
      <c r="D468" s="395">
        <v>3</v>
      </c>
      <c r="E468" s="395"/>
      <c r="F468" s="406" t="s">
        <v>273</v>
      </c>
      <c r="G468" s="416">
        <f>+G469+G470</f>
        <v>0</v>
      </c>
      <c r="H468" s="416">
        <f>H469</f>
        <v>0</v>
      </c>
      <c r="I468" s="416">
        <f>+I469+I470</f>
        <v>0</v>
      </c>
      <c r="J468" s="416">
        <f>+J469+J470</f>
        <v>0</v>
      </c>
      <c r="K468" s="344">
        <f t="shared" si="21"/>
        <v>0</v>
      </c>
      <c r="L468" s="351"/>
      <c r="M468" s="352"/>
    </row>
    <row r="469" spans="1:13" ht="16.5" x14ac:dyDescent="0.3">
      <c r="A469" s="407">
        <v>2</v>
      </c>
      <c r="B469" s="399">
        <v>6</v>
      </c>
      <c r="C469" s="399">
        <v>8</v>
      </c>
      <c r="D469" s="399">
        <v>3</v>
      </c>
      <c r="E469" s="399" t="s">
        <v>300</v>
      </c>
      <c r="F469" s="402" t="s">
        <v>274</v>
      </c>
      <c r="G469" s="401"/>
      <c r="H469" s="401">
        <v>0</v>
      </c>
      <c r="I469" s="401"/>
      <c r="J469" s="401">
        <f>SUBTOTAL(9,G469:I469)</f>
        <v>0</v>
      </c>
      <c r="K469" s="342">
        <f t="shared" si="21"/>
        <v>0</v>
      </c>
      <c r="L469" s="351"/>
      <c r="M469" s="352"/>
    </row>
    <row r="470" spans="1:13" ht="16.5" x14ac:dyDescent="0.3">
      <c r="A470" s="407">
        <v>2</v>
      </c>
      <c r="B470" s="399">
        <v>6</v>
      </c>
      <c r="C470" s="399">
        <v>8</v>
      </c>
      <c r="D470" s="399">
        <v>3</v>
      </c>
      <c r="E470" s="399" t="s">
        <v>301</v>
      </c>
      <c r="F470" s="402" t="s">
        <v>275</v>
      </c>
      <c r="G470" s="413"/>
      <c r="H470" s="413"/>
      <c r="I470" s="413"/>
      <c r="J470" s="401">
        <f>SUBTOTAL(9,G470:I470)</f>
        <v>0</v>
      </c>
      <c r="K470" s="342">
        <f t="shared" si="21"/>
        <v>0</v>
      </c>
      <c r="L470" s="351"/>
      <c r="M470" s="352"/>
    </row>
    <row r="471" spans="1:13" x14ac:dyDescent="0.3">
      <c r="A471" s="394">
        <v>2</v>
      </c>
      <c r="B471" s="395">
        <v>6</v>
      </c>
      <c r="C471" s="395">
        <v>8</v>
      </c>
      <c r="D471" s="395">
        <v>5</v>
      </c>
      <c r="E471" s="395"/>
      <c r="F471" s="406" t="s">
        <v>276</v>
      </c>
      <c r="G471" s="416">
        <f>+G472</f>
        <v>0</v>
      </c>
      <c r="H471" s="416">
        <f>+H472</f>
        <v>0</v>
      </c>
      <c r="I471" s="416">
        <f>+I472</f>
        <v>0</v>
      </c>
      <c r="J471" s="416">
        <f>+J472</f>
        <v>0</v>
      </c>
      <c r="K471" s="344">
        <f t="shared" si="21"/>
        <v>0</v>
      </c>
      <c r="L471" s="351"/>
      <c r="M471" s="352"/>
    </row>
    <row r="472" spans="1:13" ht="16.5" x14ac:dyDescent="0.3">
      <c r="A472" s="407">
        <v>2</v>
      </c>
      <c r="B472" s="399">
        <v>6</v>
      </c>
      <c r="C472" s="399">
        <v>8</v>
      </c>
      <c r="D472" s="399">
        <v>5</v>
      </c>
      <c r="E472" s="399" t="s">
        <v>300</v>
      </c>
      <c r="F472" s="402" t="s">
        <v>276</v>
      </c>
      <c r="G472" s="413"/>
      <c r="H472" s="413"/>
      <c r="I472" s="413"/>
      <c r="J472" s="401">
        <f>SUBTOTAL(9,G472:I472)</f>
        <v>0</v>
      </c>
      <c r="K472" s="342">
        <f t="shared" si="21"/>
        <v>0</v>
      </c>
      <c r="L472" s="351"/>
      <c r="M472" s="352"/>
    </row>
    <row r="473" spans="1:13" x14ac:dyDescent="0.3">
      <c r="A473" s="394">
        <v>2</v>
      </c>
      <c r="B473" s="395">
        <v>6</v>
      </c>
      <c r="C473" s="395">
        <v>8</v>
      </c>
      <c r="D473" s="395">
        <v>6</v>
      </c>
      <c r="E473" s="395"/>
      <c r="F473" s="406" t="s">
        <v>277</v>
      </c>
      <c r="G473" s="416">
        <f>+G474</f>
        <v>0</v>
      </c>
      <c r="H473" s="416">
        <f>+H474</f>
        <v>0</v>
      </c>
      <c r="I473" s="416">
        <f>+I474</f>
        <v>0</v>
      </c>
      <c r="J473" s="416">
        <f>+J474</f>
        <v>0</v>
      </c>
      <c r="K473" s="344">
        <f t="shared" si="21"/>
        <v>0</v>
      </c>
      <c r="L473" s="351"/>
      <c r="M473" s="352"/>
    </row>
    <row r="474" spans="1:13" ht="16.5" x14ac:dyDescent="0.3">
      <c r="A474" s="407">
        <v>2</v>
      </c>
      <c r="B474" s="399">
        <v>6</v>
      </c>
      <c r="C474" s="399">
        <v>8</v>
      </c>
      <c r="D474" s="399">
        <v>6</v>
      </c>
      <c r="E474" s="399" t="s">
        <v>300</v>
      </c>
      <c r="F474" s="402" t="s">
        <v>277</v>
      </c>
      <c r="G474" s="413"/>
      <c r="H474" s="413"/>
      <c r="I474" s="413"/>
      <c r="J474" s="401">
        <f>SUBTOTAL(9,G474:I474)</f>
        <v>0</v>
      </c>
      <c r="K474" s="342">
        <f t="shared" si="21"/>
        <v>0</v>
      </c>
      <c r="L474" s="351"/>
      <c r="M474" s="352"/>
    </row>
    <row r="475" spans="1:13" x14ac:dyDescent="0.3">
      <c r="A475" s="402">
        <v>2</v>
      </c>
      <c r="B475" s="402">
        <v>6</v>
      </c>
      <c r="C475" s="402">
        <v>8</v>
      </c>
      <c r="D475" s="402">
        <v>7</v>
      </c>
      <c r="E475" s="402"/>
      <c r="F475" s="402" t="s">
        <v>278</v>
      </c>
      <c r="G475" s="402">
        <f>+G476</f>
        <v>0</v>
      </c>
      <c r="H475" s="402">
        <f>+H476</f>
        <v>0</v>
      </c>
      <c r="I475" s="402">
        <f>+I476</f>
        <v>0</v>
      </c>
      <c r="J475" s="402">
        <f>+J476</f>
        <v>0</v>
      </c>
      <c r="K475" s="348">
        <f t="shared" si="21"/>
        <v>0</v>
      </c>
      <c r="L475" s="351"/>
      <c r="M475" s="352"/>
    </row>
    <row r="476" spans="1:13" x14ac:dyDescent="0.3">
      <c r="A476" s="402">
        <v>2</v>
      </c>
      <c r="B476" s="402">
        <v>6</v>
      </c>
      <c r="C476" s="402">
        <v>8</v>
      </c>
      <c r="D476" s="402">
        <v>7</v>
      </c>
      <c r="E476" s="402" t="s">
        <v>300</v>
      </c>
      <c r="F476" s="402" t="s">
        <v>278</v>
      </c>
      <c r="G476" s="402"/>
      <c r="H476" s="402"/>
      <c r="I476" s="402"/>
      <c r="J476" s="402">
        <f>SUBTOTAL(9,G476:I476)</f>
        <v>0</v>
      </c>
      <c r="K476" s="348">
        <f t="shared" si="21"/>
        <v>0</v>
      </c>
      <c r="L476" s="351"/>
      <c r="M476" s="352"/>
    </row>
    <row r="477" spans="1:13" ht="31.5" x14ac:dyDescent="0.3">
      <c r="A477" s="394">
        <v>2</v>
      </c>
      <c r="B477" s="395">
        <v>6</v>
      </c>
      <c r="C477" s="395">
        <v>8</v>
      </c>
      <c r="D477" s="395">
        <v>8</v>
      </c>
      <c r="E477" s="395"/>
      <c r="F477" s="406" t="s">
        <v>279</v>
      </c>
      <c r="G477" s="416">
        <f>+G478+G479+G480+G481</f>
        <v>0</v>
      </c>
      <c r="H477" s="416">
        <f>+H478+H479+H480+H481</f>
        <v>0</v>
      </c>
      <c r="I477" s="416">
        <f>+I478+I479+I480+I481</f>
        <v>0</v>
      </c>
      <c r="J477" s="416">
        <f>+J478+J479+J480+J481</f>
        <v>0</v>
      </c>
      <c r="K477" s="344">
        <f t="shared" si="21"/>
        <v>0</v>
      </c>
      <c r="L477" s="351"/>
      <c r="M477" s="352"/>
    </row>
    <row r="478" spans="1:13" x14ac:dyDescent="0.3">
      <c r="A478" s="402">
        <v>2</v>
      </c>
      <c r="B478" s="402">
        <v>6</v>
      </c>
      <c r="C478" s="402">
        <v>8</v>
      </c>
      <c r="D478" s="402">
        <v>8</v>
      </c>
      <c r="E478" s="402" t="s">
        <v>300</v>
      </c>
      <c r="F478" s="402" t="s">
        <v>280</v>
      </c>
      <c r="G478" s="402"/>
      <c r="H478" s="402">
        <v>0</v>
      </c>
      <c r="I478" s="402"/>
      <c r="J478" s="402">
        <f>SUBTOTAL(9,G478:I478)</f>
        <v>0</v>
      </c>
      <c r="K478" s="348">
        <f t="shared" si="21"/>
        <v>0</v>
      </c>
      <c r="L478" s="351"/>
      <c r="M478" s="352"/>
    </row>
    <row r="479" spans="1:13" ht="16.5" x14ac:dyDescent="0.3">
      <c r="A479" s="433">
        <v>2</v>
      </c>
      <c r="B479" s="399">
        <v>6</v>
      </c>
      <c r="C479" s="399">
        <v>8</v>
      </c>
      <c r="D479" s="399">
        <v>8</v>
      </c>
      <c r="E479" s="399" t="s">
        <v>301</v>
      </c>
      <c r="F479" s="402" t="s">
        <v>281</v>
      </c>
      <c r="G479" s="401"/>
      <c r="H479" s="401"/>
      <c r="I479" s="401"/>
      <c r="J479" s="401">
        <f>SUBTOTAL(9,G479:I479)</f>
        <v>0</v>
      </c>
      <c r="K479" s="342">
        <f t="shared" si="21"/>
        <v>0</v>
      </c>
      <c r="L479" s="351"/>
      <c r="M479" s="352"/>
    </row>
    <row r="480" spans="1:13" ht="16.5" x14ac:dyDescent="0.3">
      <c r="A480" s="433">
        <v>2</v>
      </c>
      <c r="B480" s="399">
        <v>6</v>
      </c>
      <c r="C480" s="399">
        <v>8</v>
      </c>
      <c r="D480" s="399">
        <v>8</v>
      </c>
      <c r="E480" s="399" t="s">
        <v>302</v>
      </c>
      <c r="F480" s="402" t="s">
        <v>282</v>
      </c>
      <c r="G480" s="401"/>
      <c r="H480" s="401"/>
      <c r="I480" s="401"/>
      <c r="J480" s="401">
        <f>SUBTOTAL(9,G480:I480)</f>
        <v>0</v>
      </c>
      <c r="K480" s="342">
        <f t="shared" si="21"/>
        <v>0</v>
      </c>
      <c r="L480" s="351"/>
      <c r="M480" s="352"/>
    </row>
    <row r="481" spans="1:13" ht="16.5" x14ac:dyDescent="0.3">
      <c r="A481" s="433">
        <v>2</v>
      </c>
      <c r="B481" s="399">
        <v>6</v>
      </c>
      <c r="C481" s="399">
        <v>8</v>
      </c>
      <c r="D481" s="399">
        <v>8</v>
      </c>
      <c r="E481" s="399" t="s">
        <v>303</v>
      </c>
      <c r="F481" s="402" t="s">
        <v>283</v>
      </c>
      <c r="G481" s="413"/>
      <c r="H481" s="413"/>
      <c r="I481" s="413"/>
      <c r="J481" s="401">
        <f>SUBTOTAL(9,G481:I481)</f>
        <v>0</v>
      </c>
      <c r="K481" s="342">
        <f t="shared" si="21"/>
        <v>0</v>
      </c>
      <c r="L481" s="351"/>
      <c r="M481" s="352"/>
    </row>
    <row r="482" spans="1:13" x14ac:dyDescent="0.3">
      <c r="A482" s="434">
        <v>2</v>
      </c>
      <c r="B482" s="395">
        <v>6</v>
      </c>
      <c r="C482" s="395">
        <v>8</v>
      </c>
      <c r="D482" s="395">
        <v>9</v>
      </c>
      <c r="E482" s="395"/>
      <c r="F482" s="396" t="s">
        <v>284</v>
      </c>
      <c r="G482" s="416">
        <f>+G483</f>
        <v>0</v>
      </c>
      <c r="H482" s="416">
        <f>+H483</f>
        <v>0</v>
      </c>
      <c r="I482" s="416">
        <f>+I483</f>
        <v>0</v>
      </c>
      <c r="J482" s="416">
        <f>+J483</f>
        <v>0</v>
      </c>
      <c r="K482" s="344">
        <f t="shared" si="21"/>
        <v>0</v>
      </c>
      <c r="L482" s="351"/>
      <c r="M482" s="352"/>
    </row>
    <row r="483" spans="1:13" ht="16.5" x14ac:dyDescent="0.3">
      <c r="A483" s="433">
        <v>2</v>
      </c>
      <c r="B483" s="399">
        <v>6</v>
      </c>
      <c r="C483" s="399">
        <v>8</v>
      </c>
      <c r="D483" s="399">
        <v>9</v>
      </c>
      <c r="E483" s="399" t="s">
        <v>300</v>
      </c>
      <c r="F483" s="402" t="s">
        <v>284</v>
      </c>
      <c r="G483" s="413"/>
      <c r="H483" s="413"/>
      <c r="I483" s="413"/>
      <c r="J483" s="401">
        <f>SUBTOTAL(9,G483:I483)</f>
        <v>0</v>
      </c>
      <c r="K483" s="342">
        <f t="shared" si="21"/>
        <v>0</v>
      </c>
      <c r="L483" s="351"/>
      <c r="M483" s="352"/>
    </row>
    <row r="484" spans="1:13" ht="16.5" x14ac:dyDescent="0.3">
      <c r="A484" s="435">
        <v>2</v>
      </c>
      <c r="B484" s="386">
        <v>7</v>
      </c>
      <c r="C484" s="387"/>
      <c r="D484" s="387"/>
      <c r="E484" s="387"/>
      <c r="F484" s="388" t="s">
        <v>246</v>
      </c>
      <c r="G484" s="389">
        <f>+G485+G496+G509</f>
        <v>0</v>
      </c>
      <c r="H484" s="389">
        <f>+H485+H496+H509</f>
        <v>0</v>
      </c>
      <c r="I484" s="389">
        <f>+I485+I496+I509</f>
        <v>0</v>
      </c>
      <c r="J484" s="389">
        <f>+J485+J496+J509</f>
        <v>0</v>
      </c>
      <c r="K484" s="339">
        <f t="shared" si="21"/>
        <v>0</v>
      </c>
      <c r="L484" s="351"/>
      <c r="M484" s="352"/>
    </row>
    <row r="485" spans="1:13" x14ac:dyDescent="0.3">
      <c r="A485" s="436">
        <v>2</v>
      </c>
      <c r="B485" s="391">
        <v>7</v>
      </c>
      <c r="C485" s="391">
        <v>1</v>
      </c>
      <c r="D485" s="391"/>
      <c r="E485" s="391"/>
      <c r="F485" s="392" t="s">
        <v>285</v>
      </c>
      <c r="G485" s="393">
        <f>+G486+G488+G490+G492+G494</f>
        <v>0</v>
      </c>
      <c r="H485" s="393">
        <f>+H486+H488+H490+H492+H494</f>
        <v>0</v>
      </c>
      <c r="I485" s="393">
        <f>+I486+I488+I490+I492+I494</f>
        <v>0</v>
      </c>
      <c r="J485" s="393">
        <f>+J486+J488+J490+J492+J494</f>
        <v>0</v>
      </c>
      <c r="K485" s="340">
        <f t="shared" si="21"/>
        <v>0</v>
      </c>
      <c r="L485" s="351"/>
      <c r="M485" s="352"/>
    </row>
    <row r="486" spans="1:13" x14ac:dyDescent="0.3">
      <c r="A486" s="434">
        <v>2</v>
      </c>
      <c r="B486" s="395">
        <v>7</v>
      </c>
      <c r="C486" s="395">
        <v>1</v>
      </c>
      <c r="D486" s="395">
        <v>1</v>
      </c>
      <c r="E486" s="395"/>
      <c r="F486" s="406" t="s">
        <v>286</v>
      </c>
      <c r="G486" s="416">
        <f>+G487</f>
        <v>0</v>
      </c>
      <c r="H486" s="416">
        <f>+H487</f>
        <v>0</v>
      </c>
      <c r="I486" s="416">
        <f>+I487</f>
        <v>0</v>
      </c>
      <c r="J486" s="416">
        <f>+J487</f>
        <v>0</v>
      </c>
      <c r="K486" s="344">
        <f t="shared" si="21"/>
        <v>0</v>
      </c>
      <c r="L486" s="351"/>
      <c r="M486" s="352"/>
    </row>
    <row r="487" spans="1:13" ht="16.5" x14ac:dyDescent="0.3">
      <c r="A487" s="433">
        <v>2</v>
      </c>
      <c r="B487" s="399">
        <v>7</v>
      </c>
      <c r="C487" s="399">
        <v>1</v>
      </c>
      <c r="D487" s="399">
        <v>1</v>
      </c>
      <c r="E487" s="399" t="s">
        <v>300</v>
      </c>
      <c r="F487" s="402" t="s">
        <v>286</v>
      </c>
      <c r="G487" s="413"/>
      <c r="H487" s="413"/>
      <c r="I487" s="413">
        <v>0</v>
      </c>
      <c r="J487" s="401">
        <f>SUBTOTAL(9,G487:I487)</f>
        <v>0</v>
      </c>
      <c r="K487" s="342">
        <f t="shared" si="21"/>
        <v>0</v>
      </c>
      <c r="L487" s="351"/>
      <c r="M487" s="352"/>
    </row>
    <row r="488" spans="1:13" x14ac:dyDescent="0.3">
      <c r="A488" s="434">
        <v>2</v>
      </c>
      <c r="B488" s="395">
        <v>7</v>
      </c>
      <c r="C488" s="395">
        <v>1</v>
      </c>
      <c r="D488" s="395">
        <v>2</v>
      </c>
      <c r="E488" s="395"/>
      <c r="F488" s="406" t="s">
        <v>287</v>
      </c>
      <c r="G488" s="416">
        <f>+G489</f>
        <v>0</v>
      </c>
      <c r="H488" s="416">
        <f>+H489</f>
        <v>0</v>
      </c>
      <c r="I488" s="416">
        <f>+I489</f>
        <v>0</v>
      </c>
      <c r="J488" s="416">
        <f>+J489</f>
        <v>0</v>
      </c>
      <c r="K488" s="344">
        <f t="shared" si="21"/>
        <v>0</v>
      </c>
      <c r="L488" s="351"/>
      <c r="M488" s="352"/>
    </row>
    <row r="489" spans="1:13" ht="16.5" x14ac:dyDescent="0.3">
      <c r="A489" s="433">
        <v>2</v>
      </c>
      <c r="B489" s="399">
        <v>7</v>
      </c>
      <c r="C489" s="399">
        <v>1</v>
      </c>
      <c r="D489" s="399">
        <v>2</v>
      </c>
      <c r="E489" s="399" t="s">
        <v>300</v>
      </c>
      <c r="F489" s="402" t="s">
        <v>287</v>
      </c>
      <c r="G489" s="413"/>
      <c r="H489" s="413">
        <v>0</v>
      </c>
      <c r="I489" s="413">
        <v>0</v>
      </c>
      <c r="J489" s="401">
        <f>SUBTOTAL(9,G489:I489)</f>
        <v>0</v>
      </c>
      <c r="K489" s="342">
        <f t="shared" si="21"/>
        <v>0</v>
      </c>
      <c r="L489" s="351"/>
      <c r="M489" s="352"/>
    </row>
    <row r="490" spans="1:13" x14ac:dyDescent="0.3">
      <c r="A490" s="434">
        <v>2</v>
      </c>
      <c r="B490" s="395">
        <v>7</v>
      </c>
      <c r="C490" s="395">
        <v>1</v>
      </c>
      <c r="D490" s="395">
        <v>3</v>
      </c>
      <c r="E490" s="395"/>
      <c r="F490" s="406" t="s">
        <v>288</v>
      </c>
      <c r="G490" s="416">
        <f>+G491</f>
        <v>0</v>
      </c>
      <c r="H490" s="416">
        <f>+H491</f>
        <v>0</v>
      </c>
      <c r="I490" s="416">
        <f>+I491</f>
        <v>0</v>
      </c>
      <c r="J490" s="416">
        <f>+J491</f>
        <v>0</v>
      </c>
      <c r="K490" s="344">
        <f t="shared" si="21"/>
        <v>0</v>
      </c>
      <c r="L490" s="351"/>
      <c r="M490" s="352"/>
    </row>
    <row r="491" spans="1:13" ht="16.5" x14ac:dyDescent="0.3">
      <c r="A491" s="433">
        <v>2</v>
      </c>
      <c r="B491" s="399">
        <v>7</v>
      </c>
      <c r="C491" s="399">
        <v>1</v>
      </c>
      <c r="D491" s="399">
        <v>3</v>
      </c>
      <c r="E491" s="399" t="s">
        <v>300</v>
      </c>
      <c r="F491" s="402" t="s">
        <v>288</v>
      </c>
      <c r="G491" s="413"/>
      <c r="H491" s="413"/>
      <c r="I491" s="413"/>
      <c r="J491" s="401">
        <f>SUBTOTAL(9,G491:I491)</f>
        <v>0</v>
      </c>
      <c r="K491" s="342">
        <f t="shared" si="21"/>
        <v>0</v>
      </c>
      <c r="L491" s="351"/>
      <c r="M491" s="352"/>
    </row>
    <row r="492" spans="1:13" x14ac:dyDescent="0.3">
      <c r="A492" s="434">
        <v>2</v>
      </c>
      <c r="B492" s="395">
        <v>7</v>
      </c>
      <c r="C492" s="395">
        <v>1</v>
      </c>
      <c r="D492" s="395">
        <v>4</v>
      </c>
      <c r="E492" s="395"/>
      <c r="F492" s="406" t="s">
        <v>289</v>
      </c>
      <c r="G492" s="416">
        <f>+G493</f>
        <v>0</v>
      </c>
      <c r="H492" s="416">
        <f>+H493</f>
        <v>0</v>
      </c>
      <c r="I492" s="416">
        <f>+I493</f>
        <v>0</v>
      </c>
      <c r="J492" s="416">
        <f>+J493</f>
        <v>0</v>
      </c>
      <c r="K492" s="344">
        <f t="shared" si="21"/>
        <v>0</v>
      </c>
      <c r="L492" s="351"/>
      <c r="M492" s="352"/>
    </row>
    <row r="493" spans="1:13" ht="16.5" x14ac:dyDescent="0.3">
      <c r="A493" s="433">
        <v>2</v>
      </c>
      <c r="B493" s="399">
        <v>7</v>
      </c>
      <c r="C493" s="399">
        <v>1</v>
      </c>
      <c r="D493" s="399">
        <v>4</v>
      </c>
      <c r="E493" s="399" t="s">
        <v>300</v>
      </c>
      <c r="F493" s="402" t="s">
        <v>289</v>
      </c>
      <c r="G493" s="413"/>
      <c r="H493" s="413"/>
      <c r="I493" s="413"/>
      <c r="J493" s="401">
        <f>SUBTOTAL(9,G493:I493)</f>
        <v>0</v>
      </c>
      <c r="K493" s="342">
        <f t="shared" si="21"/>
        <v>0</v>
      </c>
      <c r="L493" s="351"/>
      <c r="M493" s="352"/>
    </row>
    <row r="494" spans="1:13" ht="31.5" x14ac:dyDescent="0.3">
      <c r="A494" s="437">
        <v>2</v>
      </c>
      <c r="B494" s="395">
        <v>7</v>
      </c>
      <c r="C494" s="395">
        <v>1</v>
      </c>
      <c r="D494" s="395">
        <v>5</v>
      </c>
      <c r="E494" s="395"/>
      <c r="F494" s="396" t="s">
        <v>444</v>
      </c>
      <c r="G494" s="416">
        <f>+G495</f>
        <v>0</v>
      </c>
      <c r="H494" s="416">
        <f>+H495</f>
        <v>0</v>
      </c>
      <c r="I494" s="416">
        <f>+I495</f>
        <v>0</v>
      </c>
      <c r="J494" s="416">
        <f>+J495</f>
        <v>0</v>
      </c>
      <c r="K494" s="344">
        <f t="shared" si="21"/>
        <v>0</v>
      </c>
      <c r="L494" s="351"/>
      <c r="M494" s="352"/>
    </row>
    <row r="495" spans="1:13" ht="31.5" x14ac:dyDescent="0.3">
      <c r="A495" s="433">
        <v>2</v>
      </c>
      <c r="B495" s="399">
        <v>7</v>
      </c>
      <c r="C495" s="399">
        <v>1</v>
      </c>
      <c r="D495" s="399">
        <v>5</v>
      </c>
      <c r="E495" s="399" t="s">
        <v>300</v>
      </c>
      <c r="F495" s="402" t="s">
        <v>444</v>
      </c>
      <c r="G495" s="413"/>
      <c r="H495" s="413"/>
      <c r="I495" s="413"/>
      <c r="J495" s="401">
        <f>SUBTOTAL(9,G495:I495)</f>
        <v>0</v>
      </c>
      <c r="K495" s="342">
        <f t="shared" si="21"/>
        <v>0</v>
      </c>
      <c r="L495" s="351"/>
      <c r="M495" s="352"/>
    </row>
    <row r="496" spans="1:13" x14ac:dyDescent="0.3">
      <c r="A496" s="436">
        <v>2</v>
      </c>
      <c r="B496" s="391">
        <v>7</v>
      </c>
      <c r="C496" s="391">
        <v>2</v>
      </c>
      <c r="D496" s="391"/>
      <c r="E496" s="391"/>
      <c r="F496" s="392" t="s">
        <v>290</v>
      </c>
      <c r="G496" s="393">
        <f>+G497+G499+G501+G503+G505+G507</f>
        <v>0</v>
      </c>
      <c r="H496" s="393">
        <f>+H497+H499+H501+H503+H505+H507</f>
        <v>0</v>
      </c>
      <c r="I496" s="393">
        <f>+I497+I499+I501+I503+I505+I507</f>
        <v>0</v>
      </c>
      <c r="J496" s="393">
        <f>+J497+J499+J501+J503+J505+J507</f>
        <v>0</v>
      </c>
      <c r="K496" s="340">
        <f t="shared" si="21"/>
        <v>0</v>
      </c>
      <c r="L496" s="351"/>
      <c r="M496" s="352"/>
    </row>
    <row r="497" spans="1:13" x14ac:dyDescent="0.3">
      <c r="A497" s="434">
        <v>2</v>
      </c>
      <c r="B497" s="395">
        <v>7</v>
      </c>
      <c r="C497" s="395">
        <v>2</v>
      </c>
      <c r="D497" s="395">
        <v>1</v>
      </c>
      <c r="E497" s="395"/>
      <c r="F497" s="406" t="s">
        <v>291</v>
      </c>
      <c r="G497" s="416">
        <f>+G498</f>
        <v>0</v>
      </c>
      <c r="H497" s="416">
        <f>+H498</f>
        <v>0</v>
      </c>
      <c r="I497" s="416">
        <f>+I498</f>
        <v>0</v>
      </c>
      <c r="J497" s="416">
        <f>+J498</f>
        <v>0</v>
      </c>
      <c r="K497" s="344">
        <f t="shared" si="21"/>
        <v>0</v>
      </c>
      <c r="L497" s="351"/>
      <c r="M497" s="352"/>
    </row>
    <row r="498" spans="1:13" ht="16.5" x14ac:dyDescent="0.3">
      <c r="A498" s="433">
        <v>2</v>
      </c>
      <c r="B498" s="399">
        <v>7</v>
      </c>
      <c r="C498" s="399">
        <v>2</v>
      </c>
      <c r="D498" s="399">
        <v>1</v>
      </c>
      <c r="E498" s="399" t="s">
        <v>300</v>
      </c>
      <c r="F498" s="402" t="s">
        <v>291</v>
      </c>
      <c r="G498" s="413"/>
      <c r="H498" s="413"/>
      <c r="I498" s="413"/>
      <c r="J498" s="401">
        <f>SUBTOTAL(9,G498:I498)</f>
        <v>0</v>
      </c>
      <c r="K498" s="342">
        <f t="shared" si="21"/>
        <v>0</v>
      </c>
      <c r="L498" s="351"/>
      <c r="M498" s="352"/>
    </row>
    <row r="499" spans="1:13" x14ac:dyDescent="0.3">
      <c r="A499" s="434">
        <v>2</v>
      </c>
      <c r="B499" s="395">
        <v>7</v>
      </c>
      <c r="C499" s="395">
        <v>2</v>
      </c>
      <c r="D499" s="395">
        <v>2</v>
      </c>
      <c r="E499" s="395"/>
      <c r="F499" s="406" t="s">
        <v>292</v>
      </c>
      <c r="G499" s="416">
        <f>+G500</f>
        <v>0</v>
      </c>
      <c r="H499" s="416">
        <f>+H500</f>
        <v>0</v>
      </c>
      <c r="I499" s="416">
        <f>+I500</f>
        <v>0</v>
      </c>
      <c r="J499" s="416">
        <f>+J500</f>
        <v>0</v>
      </c>
      <c r="K499" s="344">
        <f t="shared" si="21"/>
        <v>0</v>
      </c>
      <c r="L499" s="351"/>
      <c r="M499" s="352"/>
    </row>
    <row r="500" spans="1:13" ht="16.5" x14ac:dyDescent="0.3">
      <c r="A500" s="433">
        <v>2</v>
      </c>
      <c r="B500" s="399">
        <v>7</v>
      </c>
      <c r="C500" s="399">
        <v>2</v>
      </c>
      <c r="D500" s="399">
        <v>2</v>
      </c>
      <c r="E500" s="399" t="s">
        <v>300</v>
      </c>
      <c r="F500" s="402" t="s">
        <v>292</v>
      </c>
      <c r="G500" s="413"/>
      <c r="H500" s="413"/>
      <c r="I500" s="413"/>
      <c r="J500" s="401">
        <f>SUBTOTAL(9,G500:I500)</f>
        <v>0</v>
      </c>
      <c r="K500" s="342">
        <f t="shared" si="21"/>
        <v>0</v>
      </c>
      <c r="L500" s="351"/>
      <c r="M500" s="352"/>
    </row>
    <row r="501" spans="1:13" x14ac:dyDescent="0.3">
      <c r="A501" s="434">
        <v>2</v>
      </c>
      <c r="B501" s="395">
        <v>7</v>
      </c>
      <c r="C501" s="395">
        <v>2</v>
      </c>
      <c r="D501" s="395">
        <v>3</v>
      </c>
      <c r="E501" s="395"/>
      <c r="F501" s="406" t="s">
        <v>293</v>
      </c>
      <c r="G501" s="416">
        <f>+G502</f>
        <v>0</v>
      </c>
      <c r="H501" s="416">
        <f>+H502</f>
        <v>0</v>
      </c>
      <c r="I501" s="416">
        <f>+I502</f>
        <v>0</v>
      </c>
      <c r="J501" s="416">
        <f>+J502</f>
        <v>0</v>
      </c>
      <c r="K501" s="344">
        <f t="shared" si="21"/>
        <v>0</v>
      </c>
      <c r="L501" s="351"/>
      <c r="M501" s="352"/>
    </row>
    <row r="502" spans="1:13" ht="16.5" x14ac:dyDescent="0.3">
      <c r="A502" s="433">
        <v>2</v>
      </c>
      <c r="B502" s="399">
        <v>7</v>
      </c>
      <c r="C502" s="399">
        <v>2</v>
      </c>
      <c r="D502" s="399">
        <v>3</v>
      </c>
      <c r="E502" s="399" t="s">
        <v>300</v>
      </c>
      <c r="F502" s="402" t="s">
        <v>293</v>
      </c>
      <c r="G502" s="413"/>
      <c r="H502" s="413"/>
      <c r="I502" s="413"/>
      <c r="J502" s="401">
        <f>SUBTOTAL(9,G502:I502)</f>
        <v>0</v>
      </c>
      <c r="K502" s="342">
        <f t="shared" si="21"/>
        <v>0</v>
      </c>
      <c r="L502" s="351"/>
      <c r="M502" s="352"/>
    </row>
    <row r="503" spans="1:13" x14ac:dyDescent="0.3">
      <c r="A503" s="434">
        <v>2</v>
      </c>
      <c r="B503" s="395">
        <v>7</v>
      </c>
      <c r="C503" s="395">
        <v>2</v>
      </c>
      <c r="D503" s="395">
        <v>4</v>
      </c>
      <c r="E503" s="395"/>
      <c r="F503" s="406" t="s">
        <v>294</v>
      </c>
      <c r="G503" s="416">
        <f>+G504</f>
        <v>0</v>
      </c>
      <c r="H503" s="416">
        <f>+H504</f>
        <v>0</v>
      </c>
      <c r="I503" s="416">
        <f>+I504</f>
        <v>0</v>
      </c>
      <c r="J503" s="416">
        <f>+J504</f>
        <v>0</v>
      </c>
      <c r="K503" s="344">
        <f t="shared" si="21"/>
        <v>0</v>
      </c>
      <c r="L503" s="351"/>
      <c r="M503" s="352"/>
    </row>
    <row r="504" spans="1:13" ht="16.5" x14ac:dyDescent="0.3">
      <c r="A504" s="433">
        <v>2</v>
      </c>
      <c r="B504" s="399">
        <v>7</v>
      </c>
      <c r="C504" s="399">
        <v>2</v>
      </c>
      <c r="D504" s="399">
        <v>4</v>
      </c>
      <c r="E504" s="399" t="s">
        <v>300</v>
      </c>
      <c r="F504" s="402" t="s">
        <v>294</v>
      </c>
      <c r="G504" s="413"/>
      <c r="H504" s="413"/>
      <c r="I504" s="413"/>
      <c r="J504" s="401">
        <f>SUBTOTAL(9,G504:I504)</f>
        <v>0</v>
      </c>
      <c r="K504" s="342">
        <f t="shared" si="21"/>
        <v>0</v>
      </c>
      <c r="L504" s="351"/>
      <c r="M504" s="352"/>
    </row>
    <row r="505" spans="1:13" x14ac:dyDescent="0.3">
      <c r="A505" s="434">
        <v>2</v>
      </c>
      <c r="B505" s="395">
        <v>7</v>
      </c>
      <c r="C505" s="395">
        <v>2</v>
      </c>
      <c r="D505" s="395">
        <v>7</v>
      </c>
      <c r="E505" s="395"/>
      <c r="F505" s="406" t="s">
        <v>295</v>
      </c>
      <c r="G505" s="416">
        <f>+G506</f>
        <v>0</v>
      </c>
      <c r="H505" s="416">
        <f>+H506</f>
        <v>0</v>
      </c>
      <c r="I505" s="416">
        <f>+I506</f>
        <v>0</v>
      </c>
      <c r="J505" s="416">
        <f>+J506</f>
        <v>0</v>
      </c>
      <c r="K505" s="344">
        <f t="shared" si="21"/>
        <v>0</v>
      </c>
      <c r="L505" s="351"/>
      <c r="M505" s="352"/>
    </row>
    <row r="506" spans="1:13" ht="16.5" x14ac:dyDescent="0.3">
      <c r="A506" s="433">
        <v>2</v>
      </c>
      <c r="B506" s="399">
        <v>7</v>
      </c>
      <c r="C506" s="399">
        <v>2</v>
      </c>
      <c r="D506" s="399">
        <v>7</v>
      </c>
      <c r="E506" s="399" t="s">
        <v>300</v>
      </c>
      <c r="F506" s="402" t="s">
        <v>295</v>
      </c>
      <c r="G506" s="413"/>
      <c r="H506" s="413"/>
      <c r="I506" s="413"/>
      <c r="J506" s="401">
        <f>SUBTOTAL(9,G506:I506)</f>
        <v>0</v>
      </c>
      <c r="K506" s="342">
        <f t="shared" si="21"/>
        <v>0</v>
      </c>
      <c r="L506" s="351"/>
      <c r="M506" s="352"/>
    </row>
    <row r="507" spans="1:13" x14ac:dyDescent="0.3">
      <c r="A507" s="434">
        <v>2</v>
      </c>
      <c r="B507" s="395">
        <v>7</v>
      </c>
      <c r="C507" s="395">
        <v>2</v>
      </c>
      <c r="D507" s="395">
        <v>8</v>
      </c>
      <c r="E507" s="395"/>
      <c r="F507" s="406" t="s">
        <v>296</v>
      </c>
      <c r="G507" s="416">
        <f>+G508</f>
        <v>0</v>
      </c>
      <c r="H507" s="416">
        <f>+H508</f>
        <v>0</v>
      </c>
      <c r="I507" s="416">
        <f>+I508</f>
        <v>0</v>
      </c>
      <c r="J507" s="416">
        <f>+J508</f>
        <v>0</v>
      </c>
      <c r="K507" s="344">
        <f t="shared" si="21"/>
        <v>0</v>
      </c>
      <c r="L507" s="351"/>
      <c r="M507" s="352"/>
    </row>
    <row r="508" spans="1:13" ht="16.5" x14ac:dyDescent="0.3">
      <c r="A508" s="433">
        <v>2</v>
      </c>
      <c r="B508" s="399">
        <v>7</v>
      </c>
      <c r="C508" s="399">
        <v>2</v>
      </c>
      <c r="D508" s="399">
        <v>8</v>
      </c>
      <c r="E508" s="399" t="s">
        <v>300</v>
      </c>
      <c r="F508" s="402" t="s">
        <v>296</v>
      </c>
      <c r="G508" s="413"/>
      <c r="H508" s="413"/>
      <c r="I508" s="413"/>
      <c r="J508" s="401">
        <f>SUBTOTAL(9,G508:I508)</f>
        <v>0</v>
      </c>
      <c r="K508" s="342">
        <f t="shared" si="21"/>
        <v>0</v>
      </c>
      <c r="L508" s="351"/>
      <c r="M508" s="352"/>
    </row>
    <row r="509" spans="1:13" x14ac:dyDescent="0.3">
      <c r="A509" s="436">
        <v>2</v>
      </c>
      <c r="B509" s="391">
        <v>7</v>
      </c>
      <c r="C509" s="391">
        <v>3</v>
      </c>
      <c r="D509" s="391"/>
      <c r="E509" s="391"/>
      <c r="F509" s="392" t="s">
        <v>297</v>
      </c>
      <c r="G509" s="393">
        <f>+G510+G512</f>
        <v>0</v>
      </c>
      <c r="H509" s="393">
        <f>+H510+H512</f>
        <v>0</v>
      </c>
      <c r="I509" s="393">
        <f>+I510+I512</f>
        <v>0</v>
      </c>
      <c r="J509" s="393">
        <f>+J510+J512</f>
        <v>0</v>
      </c>
      <c r="K509" s="340">
        <f t="shared" si="21"/>
        <v>0</v>
      </c>
      <c r="L509" s="351"/>
      <c r="M509" s="352"/>
    </row>
    <row r="510" spans="1:13" ht="31.5" x14ac:dyDescent="0.3">
      <c r="A510" s="434">
        <v>2</v>
      </c>
      <c r="B510" s="395">
        <v>7</v>
      </c>
      <c r="C510" s="395">
        <v>3</v>
      </c>
      <c r="D510" s="395">
        <v>1</v>
      </c>
      <c r="E510" s="395"/>
      <c r="F510" s="406" t="s">
        <v>298</v>
      </c>
      <c r="G510" s="416">
        <f>+G511</f>
        <v>0</v>
      </c>
      <c r="H510" s="416">
        <f>+H511</f>
        <v>0</v>
      </c>
      <c r="I510" s="416">
        <f>+I511</f>
        <v>0</v>
      </c>
      <c r="J510" s="416">
        <f>+J511</f>
        <v>0</v>
      </c>
      <c r="K510" s="344">
        <f t="shared" si="21"/>
        <v>0</v>
      </c>
      <c r="L510" s="351"/>
      <c r="M510" s="352"/>
    </row>
    <row r="511" spans="1:13" ht="31.5" x14ac:dyDescent="0.3">
      <c r="A511" s="433">
        <v>2</v>
      </c>
      <c r="B511" s="399">
        <v>7</v>
      </c>
      <c r="C511" s="399">
        <v>3</v>
      </c>
      <c r="D511" s="399">
        <v>1</v>
      </c>
      <c r="E511" s="399" t="s">
        <v>300</v>
      </c>
      <c r="F511" s="402" t="s">
        <v>298</v>
      </c>
      <c r="G511" s="413"/>
      <c r="H511" s="413"/>
      <c r="I511" s="413"/>
      <c r="J511" s="401">
        <f>SUBTOTAL(9,G511:I511)</f>
        <v>0</v>
      </c>
      <c r="K511" s="342">
        <f t="shared" si="21"/>
        <v>0</v>
      </c>
      <c r="L511" s="351"/>
      <c r="M511" s="352"/>
    </row>
    <row r="512" spans="1:13" ht="31.5" x14ac:dyDescent="0.3">
      <c r="A512" s="434">
        <v>2</v>
      </c>
      <c r="B512" s="395">
        <v>7</v>
      </c>
      <c r="C512" s="395">
        <v>3</v>
      </c>
      <c r="D512" s="395">
        <v>2</v>
      </c>
      <c r="E512" s="395"/>
      <c r="F512" s="406" t="s">
        <v>299</v>
      </c>
      <c r="G512" s="416">
        <f>+G513</f>
        <v>0</v>
      </c>
      <c r="H512" s="416">
        <f>+H513</f>
        <v>0</v>
      </c>
      <c r="I512" s="416">
        <f>+I513</f>
        <v>0</v>
      </c>
      <c r="J512" s="416">
        <f>+J513</f>
        <v>0</v>
      </c>
      <c r="K512" s="344">
        <f t="shared" si="21"/>
        <v>0</v>
      </c>
      <c r="L512" s="351"/>
      <c r="M512" s="352"/>
    </row>
    <row r="513" spans="1:13" ht="32.25" thickBot="1" x14ac:dyDescent="0.35">
      <c r="A513" s="438">
        <v>2</v>
      </c>
      <c r="B513" s="419">
        <v>7</v>
      </c>
      <c r="C513" s="419">
        <v>3</v>
      </c>
      <c r="D513" s="419">
        <v>2</v>
      </c>
      <c r="E513" s="419" t="s">
        <v>300</v>
      </c>
      <c r="F513" s="439" t="s">
        <v>299</v>
      </c>
      <c r="G513" s="440"/>
      <c r="H513" s="440"/>
      <c r="I513" s="440"/>
      <c r="J513" s="421">
        <f>SUBTOTAL(9,G513:I513)</f>
        <v>0</v>
      </c>
      <c r="K513" s="345">
        <f t="shared" si="21"/>
        <v>0</v>
      </c>
      <c r="L513" s="351"/>
      <c r="M513" s="352"/>
    </row>
    <row r="514" spans="1:13" s="122" customFormat="1" x14ac:dyDescent="0.3">
      <c r="A514" s="353"/>
      <c r="B514" s="353"/>
      <c r="C514" s="353"/>
      <c r="D514" s="353"/>
      <c r="E514" s="353"/>
      <c r="F514" s="353"/>
      <c r="G514" s="353"/>
      <c r="H514" s="353"/>
      <c r="I514" s="353"/>
      <c r="J514" s="353"/>
      <c r="K514" s="353"/>
      <c r="L514" s="123"/>
    </row>
    <row r="515" spans="1:13" s="122" customFormat="1" x14ac:dyDescent="0.3">
      <c r="A515" s="123"/>
      <c r="B515" s="123"/>
      <c r="C515" s="123"/>
      <c r="D515" s="123"/>
      <c r="E515" s="123"/>
      <c r="F515" s="325"/>
      <c r="G515" s="123"/>
      <c r="H515" s="123"/>
      <c r="I515" s="123"/>
      <c r="J515" s="123"/>
      <c r="L515" s="123"/>
    </row>
    <row r="516" spans="1:13" s="122" customFormat="1" x14ac:dyDescent="0.3">
      <c r="A516" s="123"/>
      <c r="B516" s="123"/>
      <c r="C516" s="123"/>
      <c r="D516" s="123"/>
      <c r="E516" s="123"/>
      <c r="F516" s="325"/>
      <c r="G516" s="123"/>
      <c r="H516" s="123"/>
      <c r="I516" s="123"/>
      <c r="J516" s="123"/>
      <c r="L516" s="123"/>
    </row>
    <row r="517" spans="1:13" s="122" customFormat="1" x14ac:dyDescent="0.3">
      <c r="A517" s="123"/>
      <c r="B517" s="123"/>
      <c r="C517" s="123"/>
      <c r="D517" s="123"/>
      <c r="E517" s="123"/>
      <c r="F517" s="325"/>
      <c r="G517" s="123"/>
      <c r="H517" s="123"/>
      <c r="I517" s="123"/>
      <c r="J517" s="123"/>
      <c r="L517" s="123"/>
    </row>
    <row r="518" spans="1:13" s="122" customFormat="1" x14ac:dyDescent="0.3">
      <c r="A518" s="123"/>
      <c r="B518" s="123"/>
      <c r="C518" s="123"/>
      <c r="D518" s="123"/>
      <c r="E518" s="123"/>
      <c r="F518" s="325"/>
      <c r="G518" s="123"/>
      <c r="H518" s="123"/>
      <c r="I518" s="123"/>
      <c r="J518" s="123"/>
      <c r="L518" s="123"/>
    </row>
    <row r="519" spans="1:13" s="122" customFormat="1" x14ac:dyDescent="0.3">
      <c r="A519" s="123"/>
      <c r="B519" s="123"/>
      <c r="C519" s="123"/>
      <c r="D519" s="123"/>
      <c r="E519" s="123"/>
      <c r="F519" s="325"/>
      <c r="G519" s="123"/>
      <c r="H519" s="123"/>
      <c r="I519" s="123"/>
      <c r="J519" s="123"/>
      <c r="L519" s="123"/>
    </row>
    <row r="520" spans="1:13" s="122" customFormat="1" x14ac:dyDescent="0.3">
      <c r="A520" s="123"/>
      <c r="B520" s="123"/>
      <c r="C520" s="123"/>
      <c r="D520" s="123"/>
      <c r="E520" s="123"/>
      <c r="F520" s="325"/>
      <c r="G520" s="123"/>
      <c r="H520" s="123"/>
      <c r="I520" s="123"/>
      <c r="J520" s="123"/>
      <c r="L520" s="123"/>
    </row>
    <row r="521" spans="1:13" s="122" customFormat="1" x14ac:dyDescent="0.3">
      <c r="A521" s="123"/>
      <c r="B521" s="123"/>
      <c r="C521" s="123"/>
      <c r="D521" s="123"/>
      <c r="E521" s="123"/>
      <c r="F521" s="325"/>
      <c r="G521" s="123"/>
      <c r="H521" s="123"/>
      <c r="I521" s="123"/>
      <c r="J521" s="123"/>
      <c r="L521" s="123"/>
    </row>
    <row r="522" spans="1:13" s="122" customFormat="1" x14ac:dyDescent="0.3">
      <c r="A522" s="123"/>
      <c r="B522" s="123"/>
      <c r="C522" s="123"/>
      <c r="D522" s="123"/>
      <c r="E522" s="123"/>
      <c r="F522" s="325"/>
      <c r="G522" s="123"/>
      <c r="H522" s="123"/>
      <c r="I522" s="123"/>
      <c r="J522" s="123"/>
      <c r="L522" s="123"/>
    </row>
    <row r="523" spans="1:13" s="122" customFormat="1" x14ac:dyDescent="0.3">
      <c r="A523" s="123"/>
      <c r="B523" s="123"/>
      <c r="C523" s="123"/>
      <c r="D523" s="123"/>
      <c r="E523" s="123"/>
      <c r="F523" s="325"/>
      <c r="G523" s="123"/>
      <c r="H523" s="123"/>
      <c r="I523" s="123"/>
      <c r="J523" s="123"/>
      <c r="L523" s="123"/>
    </row>
    <row r="524" spans="1:13" s="122" customFormat="1" x14ac:dyDescent="0.3">
      <c r="A524" s="123"/>
      <c r="B524" s="123"/>
      <c r="C524" s="123"/>
      <c r="D524" s="123"/>
      <c r="E524" s="123"/>
      <c r="F524" s="325"/>
      <c r="G524" s="123"/>
      <c r="H524" s="123"/>
      <c r="I524" s="123"/>
      <c r="J524" s="123"/>
      <c r="L524" s="123"/>
    </row>
    <row r="525" spans="1:13" s="122" customFormat="1" x14ac:dyDescent="0.3">
      <c r="A525" s="123"/>
      <c r="B525" s="123"/>
      <c r="C525" s="123"/>
      <c r="D525" s="123"/>
      <c r="E525" s="123"/>
      <c r="F525" s="325"/>
      <c r="G525" s="123"/>
      <c r="H525" s="123"/>
      <c r="I525" s="123"/>
      <c r="J525" s="123"/>
      <c r="L525" s="123"/>
    </row>
    <row r="526" spans="1:13" s="122" customFormat="1" x14ac:dyDescent="0.3">
      <c r="A526" s="123"/>
      <c r="B526" s="123"/>
      <c r="C526" s="123"/>
      <c r="D526" s="123"/>
      <c r="E526" s="123"/>
      <c r="F526" s="325"/>
      <c r="G526" s="123"/>
      <c r="H526" s="123"/>
      <c r="I526" s="123"/>
      <c r="J526" s="123"/>
      <c r="L526" s="123"/>
    </row>
    <row r="527" spans="1:13" s="122" customFormat="1" x14ac:dyDescent="0.3">
      <c r="A527" s="123"/>
      <c r="B527" s="123"/>
      <c r="C527" s="123"/>
      <c r="D527" s="123"/>
      <c r="E527" s="123"/>
      <c r="F527" s="325"/>
      <c r="G527" s="123"/>
      <c r="H527" s="123"/>
      <c r="I527" s="123"/>
      <c r="J527" s="123"/>
      <c r="L527" s="123"/>
    </row>
    <row r="528" spans="1:13" s="122" customFormat="1" x14ac:dyDescent="0.3">
      <c r="A528" s="123"/>
      <c r="B528" s="123"/>
      <c r="C528" s="123"/>
      <c r="D528" s="123"/>
      <c r="E528" s="123"/>
      <c r="F528" s="325"/>
      <c r="G528" s="123"/>
      <c r="H528" s="123"/>
      <c r="I528" s="123"/>
      <c r="J528" s="123"/>
      <c r="L528" s="123"/>
    </row>
    <row r="529" spans="1:12" s="122" customFormat="1" x14ac:dyDescent="0.3">
      <c r="A529" s="123"/>
      <c r="B529" s="123"/>
      <c r="C529" s="123"/>
      <c r="D529" s="123"/>
      <c r="E529" s="123"/>
      <c r="F529" s="325"/>
      <c r="G529" s="123"/>
      <c r="H529" s="123"/>
      <c r="I529" s="123"/>
      <c r="J529" s="123"/>
      <c r="L529" s="123"/>
    </row>
    <row r="530" spans="1:12" s="122" customFormat="1" x14ac:dyDescent="0.3">
      <c r="A530" s="123"/>
      <c r="B530" s="123"/>
      <c r="C530" s="123"/>
      <c r="D530" s="123"/>
      <c r="E530" s="123"/>
      <c r="F530" s="325"/>
      <c r="G530" s="123"/>
      <c r="H530" s="123"/>
      <c r="I530" s="123"/>
      <c r="J530" s="123"/>
      <c r="L530" s="123"/>
    </row>
    <row r="531" spans="1:12" s="122" customFormat="1" x14ac:dyDescent="0.3">
      <c r="A531" s="123"/>
      <c r="B531" s="123"/>
      <c r="C531" s="123"/>
      <c r="D531" s="123"/>
      <c r="E531" s="123"/>
      <c r="F531" s="325"/>
      <c r="G531" s="123"/>
      <c r="H531" s="123"/>
      <c r="I531" s="123"/>
      <c r="J531" s="123"/>
      <c r="L531" s="123"/>
    </row>
    <row r="532" spans="1:12" s="122" customFormat="1" x14ac:dyDescent="0.3">
      <c r="A532" s="123"/>
      <c r="B532" s="123"/>
      <c r="C532" s="123"/>
      <c r="D532" s="123"/>
      <c r="E532" s="123"/>
      <c r="F532" s="325"/>
      <c r="G532" s="123"/>
      <c r="H532" s="123"/>
      <c r="I532" s="123"/>
      <c r="J532" s="123"/>
      <c r="L532" s="123"/>
    </row>
    <row r="533" spans="1:12" s="122" customFormat="1" x14ac:dyDescent="0.3">
      <c r="A533" s="123"/>
      <c r="B533" s="123"/>
      <c r="C533" s="123"/>
      <c r="D533" s="123"/>
      <c r="E533" s="123"/>
      <c r="F533" s="325"/>
      <c r="G533" s="123"/>
      <c r="H533" s="123"/>
      <c r="I533" s="123"/>
      <c r="J533" s="123"/>
      <c r="L533" s="123"/>
    </row>
    <row r="534" spans="1:12" s="122" customFormat="1" x14ac:dyDescent="0.3">
      <c r="A534" s="123"/>
      <c r="B534" s="123"/>
      <c r="C534" s="123"/>
      <c r="D534" s="123"/>
      <c r="E534" s="123"/>
      <c r="F534" s="325"/>
      <c r="G534" s="123"/>
      <c r="H534" s="123"/>
      <c r="I534" s="123"/>
      <c r="J534" s="123"/>
      <c r="L534" s="123"/>
    </row>
    <row r="535" spans="1:12" s="122" customFormat="1" x14ac:dyDescent="0.3">
      <c r="A535" s="123"/>
      <c r="B535" s="123"/>
      <c r="C535" s="123"/>
      <c r="D535" s="123"/>
      <c r="E535" s="123"/>
      <c r="F535" s="325"/>
      <c r="G535" s="123"/>
      <c r="H535" s="123"/>
      <c r="I535" s="123"/>
      <c r="J535" s="123"/>
      <c r="L535" s="123"/>
    </row>
    <row r="536" spans="1:12" s="122" customFormat="1" x14ac:dyDescent="0.3">
      <c r="A536" s="123"/>
      <c r="B536" s="123"/>
      <c r="C536" s="123"/>
      <c r="D536" s="123"/>
      <c r="E536" s="123"/>
      <c r="F536" s="325"/>
      <c r="G536" s="123"/>
      <c r="H536" s="123"/>
      <c r="I536" s="123"/>
      <c r="J536" s="123"/>
      <c r="L536" s="123"/>
    </row>
    <row r="537" spans="1:12" s="122" customFormat="1" x14ac:dyDescent="0.3">
      <c r="A537" s="123"/>
      <c r="B537" s="123"/>
      <c r="C537" s="123"/>
      <c r="D537" s="123"/>
      <c r="E537" s="123"/>
      <c r="F537" s="325"/>
      <c r="G537" s="123"/>
      <c r="H537" s="123"/>
      <c r="I537" s="123"/>
      <c r="J537" s="123"/>
      <c r="L537" s="123"/>
    </row>
    <row r="538" spans="1:12" s="122" customFormat="1" x14ac:dyDescent="0.3">
      <c r="A538" s="123"/>
      <c r="B538" s="123"/>
      <c r="C538" s="123"/>
      <c r="D538" s="123"/>
      <c r="E538" s="123"/>
      <c r="F538" s="325"/>
      <c r="G538" s="123"/>
      <c r="H538" s="123"/>
      <c r="I538" s="123"/>
      <c r="J538" s="123"/>
      <c r="L538" s="123"/>
    </row>
    <row r="539" spans="1:12" s="122" customFormat="1" x14ac:dyDescent="0.3">
      <c r="A539" s="123"/>
      <c r="B539" s="123"/>
      <c r="C539" s="123"/>
      <c r="D539" s="123"/>
      <c r="E539" s="123"/>
      <c r="F539" s="325"/>
      <c r="G539" s="123"/>
      <c r="H539" s="123"/>
      <c r="I539" s="123"/>
      <c r="J539" s="123"/>
      <c r="L539" s="123"/>
    </row>
    <row r="540" spans="1:12" s="122" customFormat="1" x14ac:dyDescent="0.3">
      <c r="A540" s="123"/>
      <c r="B540" s="123"/>
      <c r="C540" s="123"/>
      <c r="D540" s="123"/>
      <c r="E540" s="123"/>
      <c r="F540" s="325"/>
      <c r="G540" s="123"/>
      <c r="H540" s="123"/>
      <c r="I540" s="123"/>
      <c r="J540" s="123"/>
      <c r="L540" s="123"/>
    </row>
    <row r="541" spans="1:12" s="122" customFormat="1" x14ac:dyDescent="0.3">
      <c r="A541" s="123"/>
      <c r="B541" s="123"/>
      <c r="C541" s="123"/>
      <c r="D541" s="123"/>
      <c r="E541" s="123"/>
      <c r="F541" s="325"/>
      <c r="G541" s="123"/>
      <c r="H541" s="123"/>
      <c r="I541" s="123"/>
      <c r="J541" s="123"/>
      <c r="L541" s="123"/>
    </row>
    <row r="542" spans="1:12" s="122" customFormat="1" x14ac:dyDescent="0.3">
      <c r="A542" s="123"/>
      <c r="B542" s="123"/>
      <c r="C542" s="123"/>
      <c r="D542" s="123"/>
      <c r="E542" s="123"/>
      <c r="F542" s="325"/>
      <c r="G542" s="123"/>
      <c r="H542" s="123"/>
      <c r="I542" s="123"/>
      <c r="J542" s="123"/>
      <c r="L542" s="123"/>
    </row>
    <row r="543" spans="1:12" s="122" customFormat="1" x14ac:dyDescent="0.3">
      <c r="A543" s="123"/>
      <c r="B543" s="123"/>
      <c r="C543" s="123"/>
      <c r="D543" s="123"/>
      <c r="E543" s="123"/>
      <c r="F543" s="325"/>
      <c r="G543" s="123"/>
      <c r="H543" s="123"/>
      <c r="I543" s="123"/>
      <c r="J543" s="123"/>
      <c r="L543" s="123"/>
    </row>
    <row r="544" spans="1:12" s="122" customFormat="1" x14ac:dyDescent="0.3">
      <c r="A544" s="123"/>
      <c r="B544" s="123"/>
      <c r="C544" s="123"/>
      <c r="D544" s="123"/>
      <c r="E544" s="123"/>
      <c r="F544" s="325"/>
      <c r="G544" s="123"/>
      <c r="H544" s="123"/>
      <c r="I544" s="123"/>
      <c r="J544" s="123"/>
      <c r="L544" s="123"/>
    </row>
    <row r="545" spans="1:12" s="122" customFormat="1" x14ac:dyDescent="0.3">
      <c r="A545" s="123"/>
      <c r="B545" s="123"/>
      <c r="C545" s="123"/>
      <c r="D545" s="123"/>
      <c r="E545" s="123"/>
      <c r="F545" s="325"/>
      <c r="G545" s="123"/>
      <c r="H545" s="123"/>
      <c r="I545" s="123"/>
      <c r="J545" s="123"/>
      <c r="L545" s="123"/>
    </row>
    <row r="546" spans="1:12" s="122" customFormat="1" x14ac:dyDescent="0.3">
      <c r="A546" s="123"/>
      <c r="B546" s="123"/>
      <c r="C546" s="123"/>
      <c r="D546" s="123"/>
      <c r="E546" s="123"/>
      <c r="F546" s="325"/>
      <c r="G546" s="123"/>
      <c r="H546" s="123"/>
      <c r="I546" s="123"/>
      <c r="J546" s="123"/>
      <c r="L546" s="123"/>
    </row>
    <row r="547" spans="1:12" s="122" customFormat="1" x14ac:dyDescent="0.3">
      <c r="A547" s="123"/>
      <c r="B547" s="123"/>
      <c r="C547" s="123"/>
      <c r="D547" s="123"/>
      <c r="E547" s="123"/>
      <c r="F547" s="325"/>
      <c r="G547" s="123"/>
      <c r="H547" s="123"/>
      <c r="I547" s="123"/>
      <c r="J547" s="123"/>
      <c r="L547" s="123"/>
    </row>
    <row r="548" spans="1:12" s="122" customFormat="1" x14ac:dyDescent="0.3">
      <c r="A548" s="123"/>
      <c r="B548" s="123"/>
      <c r="C548" s="123"/>
      <c r="D548" s="123"/>
      <c r="E548" s="123"/>
      <c r="F548" s="325"/>
      <c r="G548" s="123"/>
      <c r="H548" s="123"/>
      <c r="I548" s="123"/>
      <c r="J548" s="123"/>
      <c r="L548" s="123"/>
    </row>
    <row r="549" spans="1:12" s="122" customFormat="1" x14ac:dyDescent="0.3">
      <c r="A549" s="123"/>
      <c r="B549" s="123"/>
      <c r="C549" s="123"/>
      <c r="D549" s="123"/>
      <c r="E549" s="123"/>
      <c r="F549" s="325"/>
      <c r="G549" s="123"/>
      <c r="H549" s="123"/>
      <c r="I549" s="123"/>
      <c r="J549" s="123"/>
      <c r="L549" s="123"/>
    </row>
    <row r="550" spans="1:12" s="122" customFormat="1" x14ac:dyDescent="0.3">
      <c r="A550" s="123"/>
      <c r="B550" s="123"/>
      <c r="C550" s="123"/>
      <c r="D550" s="123"/>
      <c r="E550" s="123"/>
      <c r="F550" s="325"/>
      <c r="G550" s="123"/>
      <c r="H550" s="123"/>
      <c r="I550" s="123"/>
      <c r="J550" s="123"/>
      <c r="L550" s="123"/>
    </row>
    <row r="551" spans="1:12" s="122" customFormat="1" x14ac:dyDescent="0.3">
      <c r="A551" s="123"/>
      <c r="B551" s="123"/>
      <c r="C551" s="123"/>
      <c r="D551" s="123"/>
      <c r="E551" s="123"/>
      <c r="F551" s="325"/>
      <c r="G551" s="123"/>
      <c r="H551" s="123"/>
      <c r="I551" s="123"/>
      <c r="J551" s="123"/>
      <c r="L551" s="123"/>
    </row>
    <row r="552" spans="1:12" s="122" customFormat="1" x14ac:dyDescent="0.3">
      <c r="A552" s="123"/>
      <c r="B552" s="123"/>
      <c r="C552" s="123"/>
      <c r="D552" s="123"/>
      <c r="E552" s="123"/>
      <c r="F552" s="325"/>
      <c r="G552" s="123"/>
      <c r="H552" s="123"/>
      <c r="I552" s="123"/>
      <c r="J552" s="123"/>
      <c r="L552" s="123"/>
    </row>
    <row r="553" spans="1:12" s="122" customFormat="1" x14ac:dyDescent="0.3">
      <c r="A553" s="123"/>
      <c r="B553" s="123"/>
      <c r="C553" s="123"/>
      <c r="D553" s="123"/>
      <c r="E553" s="123"/>
      <c r="F553" s="325"/>
      <c r="G553" s="123"/>
      <c r="H553" s="123"/>
      <c r="I553" s="123"/>
      <c r="J553" s="123"/>
      <c r="L553" s="123"/>
    </row>
    <row r="554" spans="1:12" s="122" customFormat="1" x14ac:dyDescent="0.3">
      <c r="A554" s="123"/>
      <c r="B554" s="123"/>
      <c r="C554" s="123"/>
      <c r="D554" s="123"/>
      <c r="E554" s="123"/>
      <c r="F554" s="325"/>
      <c r="G554" s="123"/>
      <c r="H554" s="123"/>
      <c r="I554" s="123"/>
      <c r="J554" s="123"/>
      <c r="L554" s="123"/>
    </row>
    <row r="555" spans="1:12" s="122" customFormat="1" x14ac:dyDescent="0.3">
      <c r="A555" s="123"/>
      <c r="B555" s="123"/>
      <c r="C555" s="123"/>
      <c r="D555" s="123"/>
      <c r="E555" s="123"/>
      <c r="F555" s="325"/>
      <c r="G555" s="123"/>
      <c r="H555" s="123"/>
      <c r="I555" s="123"/>
      <c r="J555" s="123"/>
      <c r="L555" s="123"/>
    </row>
    <row r="556" spans="1:12" s="122" customFormat="1" x14ac:dyDescent="0.3">
      <c r="A556" s="123"/>
      <c r="B556" s="123"/>
      <c r="C556" s="123"/>
      <c r="D556" s="123"/>
      <c r="E556" s="123"/>
      <c r="F556" s="325"/>
      <c r="G556" s="123"/>
      <c r="H556" s="123"/>
      <c r="I556" s="123"/>
      <c r="J556" s="123"/>
      <c r="L556" s="123"/>
    </row>
    <row r="557" spans="1:12" s="122" customFormat="1" x14ac:dyDescent="0.3">
      <c r="A557" s="123"/>
      <c r="B557" s="123"/>
      <c r="C557" s="123"/>
      <c r="D557" s="123"/>
      <c r="E557" s="123"/>
      <c r="F557" s="325"/>
      <c r="G557" s="123"/>
      <c r="H557" s="123"/>
      <c r="I557" s="123"/>
      <c r="J557" s="123"/>
      <c r="L557" s="123"/>
    </row>
    <row r="558" spans="1:12" s="122" customFormat="1" x14ac:dyDescent="0.3">
      <c r="A558" s="123"/>
      <c r="B558" s="123"/>
      <c r="C558" s="123"/>
      <c r="D558" s="123"/>
      <c r="E558" s="123"/>
      <c r="F558" s="325"/>
      <c r="G558" s="123"/>
      <c r="H558" s="123"/>
      <c r="I558" s="123"/>
      <c r="J558" s="123"/>
      <c r="L558" s="123"/>
    </row>
    <row r="559" spans="1:12" s="122" customFormat="1" x14ac:dyDescent="0.3">
      <c r="A559" s="123"/>
      <c r="B559" s="123"/>
      <c r="C559" s="123"/>
      <c r="D559" s="123"/>
      <c r="E559" s="123"/>
      <c r="F559" s="325"/>
      <c r="G559" s="123"/>
      <c r="H559" s="123"/>
      <c r="I559" s="123"/>
      <c r="J559" s="123"/>
      <c r="L559" s="123"/>
    </row>
    <row r="560" spans="1:12" s="122" customFormat="1" x14ac:dyDescent="0.3">
      <c r="A560" s="123"/>
      <c r="B560" s="123"/>
      <c r="C560" s="123"/>
      <c r="D560" s="123"/>
      <c r="E560" s="123"/>
      <c r="F560" s="325"/>
      <c r="G560" s="123"/>
      <c r="H560" s="123"/>
      <c r="I560" s="123"/>
      <c r="J560" s="123"/>
      <c r="L560" s="123"/>
    </row>
    <row r="561" spans="1:12" s="122" customFormat="1" x14ac:dyDescent="0.3">
      <c r="A561" s="123"/>
      <c r="B561" s="123"/>
      <c r="C561" s="123"/>
      <c r="D561" s="123"/>
      <c r="E561" s="123"/>
      <c r="F561" s="325"/>
      <c r="G561" s="123"/>
      <c r="H561" s="123"/>
      <c r="I561" s="123"/>
      <c r="J561" s="123"/>
      <c r="L561" s="123"/>
    </row>
    <row r="562" spans="1:12" s="122" customFormat="1" x14ac:dyDescent="0.3">
      <c r="A562" s="123"/>
      <c r="B562" s="123"/>
      <c r="C562" s="123"/>
      <c r="D562" s="123"/>
      <c r="E562" s="123"/>
      <c r="F562" s="325"/>
      <c r="G562" s="123"/>
      <c r="H562" s="123"/>
      <c r="I562" s="123"/>
      <c r="J562" s="123"/>
      <c r="L562" s="123"/>
    </row>
    <row r="563" spans="1:12" s="122" customFormat="1" x14ac:dyDescent="0.3">
      <c r="A563" s="123"/>
      <c r="B563" s="123"/>
      <c r="C563" s="123"/>
      <c r="D563" s="123"/>
      <c r="E563" s="123"/>
      <c r="F563" s="325"/>
      <c r="G563" s="123"/>
      <c r="H563" s="123"/>
      <c r="I563" s="123"/>
      <c r="J563" s="123"/>
      <c r="L563" s="123"/>
    </row>
    <row r="564" spans="1:12" s="122" customFormat="1" x14ac:dyDescent="0.3">
      <c r="A564" s="123"/>
      <c r="B564" s="123"/>
      <c r="C564" s="123"/>
      <c r="D564" s="123"/>
      <c r="E564" s="123"/>
      <c r="F564" s="325"/>
      <c r="G564" s="123"/>
      <c r="H564" s="123"/>
      <c r="I564" s="123"/>
      <c r="J564" s="123"/>
      <c r="L564" s="123"/>
    </row>
    <row r="565" spans="1:12" s="122" customFormat="1" x14ac:dyDescent="0.3">
      <c r="A565" s="123"/>
      <c r="B565" s="123"/>
      <c r="C565" s="123"/>
      <c r="D565" s="123"/>
      <c r="E565" s="123"/>
      <c r="F565" s="325"/>
      <c r="G565" s="123"/>
      <c r="H565" s="123"/>
      <c r="I565" s="123"/>
      <c r="J565" s="123"/>
      <c r="L565" s="123"/>
    </row>
    <row r="566" spans="1:12" s="122" customFormat="1" x14ac:dyDescent="0.3">
      <c r="A566" s="123"/>
      <c r="B566" s="123"/>
      <c r="C566" s="123"/>
      <c r="D566" s="123"/>
      <c r="E566" s="123"/>
      <c r="F566" s="325"/>
      <c r="G566" s="123"/>
      <c r="H566" s="123"/>
      <c r="I566" s="123"/>
      <c r="J566" s="123"/>
      <c r="L566" s="123"/>
    </row>
    <row r="567" spans="1:12" s="122" customFormat="1" x14ac:dyDescent="0.3">
      <c r="A567" s="123"/>
      <c r="B567" s="123"/>
      <c r="C567" s="123"/>
      <c r="D567" s="123"/>
      <c r="E567" s="123"/>
      <c r="F567" s="325"/>
      <c r="G567" s="123"/>
      <c r="H567" s="123"/>
      <c r="I567" s="123"/>
      <c r="J567" s="123"/>
      <c r="L567" s="123"/>
    </row>
    <row r="568" spans="1:12" s="122" customFormat="1" x14ac:dyDescent="0.3">
      <c r="A568" s="123"/>
      <c r="B568" s="123"/>
      <c r="C568" s="123"/>
      <c r="D568" s="123"/>
      <c r="E568" s="123"/>
      <c r="F568" s="325"/>
      <c r="G568" s="123"/>
      <c r="H568" s="123"/>
      <c r="I568" s="123"/>
      <c r="J568" s="123"/>
      <c r="L568" s="123"/>
    </row>
    <row r="569" spans="1:12" s="122" customFormat="1" x14ac:dyDescent="0.3">
      <c r="A569" s="123"/>
      <c r="B569" s="123"/>
      <c r="C569" s="123"/>
      <c r="D569" s="123"/>
      <c r="E569" s="123"/>
      <c r="F569" s="325"/>
      <c r="G569" s="123"/>
      <c r="H569" s="123"/>
      <c r="I569" s="123"/>
      <c r="J569" s="123"/>
      <c r="L569" s="123"/>
    </row>
    <row r="570" spans="1:12" s="122" customFormat="1" x14ac:dyDescent="0.3">
      <c r="A570" s="123"/>
      <c r="B570" s="123"/>
      <c r="C570" s="123"/>
      <c r="D570" s="123"/>
      <c r="E570" s="123"/>
      <c r="F570" s="325"/>
      <c r="G570" s="123"/>
      <c r="H570" s="123"/>
      <c r="I570" s="123"/>
      <c r="J570" s="123"/>
      <c r="L570" s="123"/>
    </row>
    <row r="571" spans="1:12" s="122" customFormat="1" x14ac:dyDescent="0.3">
      <c r="A571" s="123"/>
      <c r="B571" s="123"/>
      <c r="C571" s="123"/>
      <c r="D571" s="123"/>
      <c r="E571" s="123"/>
      <c r="F571" s="325"/>
      <c r="G571" s="123"/>
      <c r="H571" s="123"/>
      <c r="I571" s="123"/>
      <c r="J571" s="123"/>
      <c r="L571" s="123"/>
    </row>
    <row r="572" spans="1:12" s="122" customFormat="1" x14ac:dyDescent="0.3">
      <c r="A572" s="123"/>
      <c r="B572" s="123"/>
      <c r="C572" s="123"/>
      <c r="D572" s="123"/>
      <c r="E572" s="123"/>
      <c r="F572" s="325"/>
      <c r="G572" s="123"/>
      <c r="H572" s="123"/>
      <c r="I572" s="123"/>
      <c r="J572" s="123"/>
      <c r="L572" s="123"/>
    </row>
    <row r="573" spans="1:12" s="122" customFormat="1" x14ac:dyDescent="0.3">
      <c r="A573" s="123"/>
      <c r="B573" s="123"/>
      <c r="C573" s="123"/>
      <c r="D573" s="123"/>
      <c r="E573" s="123"/>
      <c r="F573" s="325"/>
      <c r="G573" s="123"/>
      <c r="H573" s="123"/>
      <c r="I573" s="123"/>
      <c r="J573" s="123"/>
      <c r="L573" s="123"/>
    </row>
    <row r="574" spans="1:12" s="122" customFormat="1" x14ac:dyDescent="0.3">
      <c r="A574" s="123"/>
      <c r="B574" s="123"/>
      <c r="C574" s="123"/>
      <c r="D574" s="123"/>
      <c r="E574" s="123"/>
      <c r="F574" s="325"/>
      <c r="G574" s="123"/>
      <c r="H574" s="123"/>
      <c r="I574" s="123"/>
      <c r="J574" s="123"/>
      <c r="L574" s="123"/>
    </row>
    <row r="575" spans="1:12" s="122" customFormat="1" x14ac:dyDescent="0.3">
      <c r="A575" s="123"/>
      <c r="B575" s="123"/>
      <c r="C575" s="123"/>
      <c r="D575" s="123"/>
      <c r="E575" s="123"/>
      <c r="F575" s="325"/>
      <c r="G575" s="123"/>
      <c r="H575" s="123"/>
      <c r="I575" s="123"/>
      <c r="J575" s="123"/>
      <c r="L575" s="123"/>
    </row>
    <row r="576" spans="1:12" s="122" customFormat="1" x14ac:dyDescent="0.3">
      <c r="A576" s="123"/>
      <c r="B576" s="123"/>
      <c r="C576" s="123"/>
      <c r="D576" s="123"/>
      <c r="E576" s="123"/>
      <c r="F576" s="325"/>
      <c r="G576" s="123"/>
      <c r="H576" s="123"/>
      <c r="I576" s="123"/>
      <c r="J576" s="123"/>
      <c r="L576" s="123"/>
    </row>
    <row r="577" spans="1:12" s="122" customFormat="1" x14ac:dyDescent="0.3">
      <c r="A577" s="123"/>
      <c r="B577" s="123"/>
      <c r="C577" s="123"/>
      <c r="D577" s="123"/>
      <c r="E577" s="123"/>
      <c r="F577" s="325"/>
      <c r="G577" s="123"/>
      <c r="H577" s="123"/>
      <c r="I577" s="123"/>
      <c r="J577" s="123"/>
      <c r="L577" s="123"/>
    </row>
    <row r="578" spans="1:12" s="122" customFormat="1" x14ac:dyDescent="0.3">
      <c r="A578" s="123"/>
      <c r="B578" s="123"/>
      <c r="C578" s="123"/>
      <c r="D578" s="123"/>
      <c r="E578" s="123"/>
      <c r="F578" s="325"/>
      <c r="G578" s="123"/>
      <c r="H578" s="123"/>
      <c r="I578" s="123"/>
      <c r="J578" s="123"/>
      <c r="L578" s="123"/>
    </row>
    <row r="579" spans="1:12" s="122" customFormat="1" x14ac:dyDescent="0.3">
      <c r="A579" s="123"/>
      <c r="B579" s="123"/>
      <c r="C579" s="123"/>
      <c r="D579" s="123"/>
      <c r="E579" s="123"/>
      <c r="F579" s="325"/>
      <c r="G579" s="123"/>
      <c r="H579" s="123"/>
      <c r="I579" s="123"/>
      <c r="J579" s="123"/>
      <c r="L579" s="123"/>
    </row>
    <row r="580" spans="1:12" s="122" customFormat="1" x14ac:dyDescent="0.3">
      <c r="A580" s="123"/>
      <c r="B580" s="123"/>
      <c r="C580" s="123"/>
      <c r="D580" s="123"/>
      <c r="E580" s="123"/>
      <c r="F580" s="325"/>
      <c r="G580" s="123"/>
      <c r="H580" s="123"/>
      <c r="I580" s="123"/>
      <c r="J580" s="123"/>
      <c r="L580" s="123"/>
    </row>
    <row r="581" spans="1:12" s="122" customFormat="1" x14ac:dyDescent="0.3">
      <c r="A581" s="123"/>
      <c r="B581" s="123"/>
      <c r="C581" s="123"/>
      <c r="D581" s="123"/>
      <c r="E581" s="123"/>
      <c r="F581" s="325"/>
      <c r="G581" s="123"/>
      <c r="H581" s="123"/>
      <c r="I581" s="123"/>
      <c r="J581" s="123"/>
      <c r="L581" s="123"/>
    </row>
    <row r="582" spans="1:12" s="122" customFormat="1" x14ac:dyDescent="0.3">
      <c r="A582" s="123"/>
      <c r="B582" s="123"/>
      <c r="C582" s="123"/>
      <c r="D582" s="123"/>
      <c r="E582" s="123"/>
      <c r="F582" s="325"/>
      <c r="G582" s="123"/>
      <c r="H582" s="123"/>
      <c r="I582" s="123"/>
      <c r="J582" s="123"/>
      <c r="L582" s="123"/>
    </row>
    <row r="583" spans="1:12" s="122" customFormat="1" x14ac:dyDescent="0.3">
      <c r="A583" s="123"/>
      <c r="B583" s="123"/>
      <c r="C583" s="123"/>
      <c r="D583" s="123"/>
      <c r="E583" s="123"/>
      <c r="F583" s="325"/>
      <c r="G583" s="123"/>
      <c r="H583" s="123"/>
      <c r="I583" s="123"/>
      <c r="J583" s="123"/>
      <c r="L583" s="123"/>
    </row>
    <row r="584" spans="1:12" s="122" customFormat="1" x14ac:dyDescent="0.3">
      <c r="A584" s="123"/>
      <c r="B584" s="123"/>
      <c r="C584" s="123"/>
      <c r="D584" s="123"/>
      <c r="E584" s="123"/>
      <c r="F584" s="325"/>
      <c r="G584" s="123"/>
      <c r="H584" s="123"/>
      <c r="I584" s="123"/>
      <c r="J584" s="123"/>
      <c r="L584" s="123"/>
    </row>
    <row r="585" spans="1:12" s="122" customFormat="1" x14ac:dyDescent="0.3">
      <c r="A585" s="123"/>
      <c r="B585" s="123"/>
      <c r="C585" s="123"/>
      <c r="D585" s="123"/>
      <c r="E585" s="123"/>
      <c r="F585" s="325"/>
      <c r="G585" s="123"/>
      <c r="H585" s="123"/>
      <c r="I585" s="123"/>
      <c r="J585" s="123"/>
      <c r="L585" s="123"/>
    </row>
    <row r="586" spans="1:12" s="122" customFormat="1" x14ac:dyDescent="0.3">
      <c r="A586" s="123"/>
      <c r="B586" s="123"/>
      <c r="C586" s="123"/>
      <c r="D586" s="123"/>
      <c r="E586" s="123"/>
      <c r="F586" s="325"/>
      <c r="G586" s="123"/>
      <c r="H586" s="123"/>
      <c r="I586" s="123"/>
      <c r="J586" s="123"/>
      <c r="L586" s="123"/>
    </row>
    <row r="587" spans="1:12" s="122" customFormat="1" x14ac:dyDescent="0.3">
      <c r="A587" s="123"/>
      <c r="B587" s="123"/>
      <c r="C587" s="123"/>
      <c r="D587" s="123"/>
      <c r="E587" s="123"/>
      <c r="F587" s="325"/>
      <c r="G587" s="123"/>
      <c r="H587" s="123"/>
      <c r="I587" s="123"/>
      <c r="J587" s="123"/>
      <c r="L587" s="123"/>
    </row>
    <row r="588" spans="1:12" s="122" customFormat="1" x14ac:dyDescent="0.3">
      <c r="A588" s="123"/>
      <c r="B588" s="123"/>
      <c r="C588" s="123"/>
      <c r="D588" s="123"/>
      <c r="E588" s="123"/>
      <c r="F588" s="325"/>
      <c r="G588" s="123"/>
      <c r="H588" s="123"/>
      <c r="I588" s="123"/>
      <c r="J588" s="123"/>
      <c r="L588" s="123"/>
    </row>
    <row r="589" spans="1:12" s="122" customFormat="1" x14ac:dyDescent="0.3">
      <c r="A589" s="123"/>
      <c r="B589" s="123"/>
      <c r="C589" s="123"/>
      <c r="D589" s="123"/>
      <c r="E589" s="123"/>
      <c r="F589" s="325"/>
      <c r="G589" s="123"/>
      <c r="H589" s="123"/>
      <c r="I589" s="123"/>
      <c r="J589" s="123"/>
      <c r="L589" s="123"/>
    </row>
    <row r="590" spans="1:12" s="122" customFormat="1" x14ac:dyDescent="0.3">
      <c r="A590" s="123"/>
      <c r="B590" s="123"/>
      <c r="C590" s="123"/>
      <c r="D590" s="123"/>
      <c r="E590" s="123"/>
      <c r="F590" s="325"/>
      <c r="G590" s="123"/>
      <c r="H590" s="123"/>
      <c r="I590" s="123"/>
      <c r="J590" s="123"/>
      <c r="L590" s="123"/>
    </row>
    <row r="591" spans="1:12" s="122" customFormat="1" x14ac:dyDescent="0.3">
      <c r="A591" s="123"/>
      <c r="B591" s="123"/>
      <c r="C591" s="123"/>
      <c r="D591" s="123"/>
      <c r="E591" s="123"/>
      <c r="F591" s="325"/>
      <c r="G591" s="123"/>
      <c r="H591" s="123"/>
      <c r="I591" s="123"/>
      <c r="J591" s="123"/>
      <c r="L591" s="123"/>
    </row>
    <row r="592" spans="1:12" s="122" customFormat="1" x14ac:dyDescent="0.3">
      <c r="A592" s="123"/>
      <c r="B592" s="123"/>
      <c r="C592" s="123"/>
      <c r="D592" s="123"/>
      <c r="E592" s="123"/>
      <c r="F592" s="325"/>
      <c r="G592" s="123"/>
      <c r="H592" s="123"/>
      <c r="I592" s="123"/>
      <c r="J592" s="123"/>
      <c r="L592" s="123"/>
    </row>
    <row r="593" spans="1:12" s="122" customFormat="1" x14ac:dyDescent="0.3">
      <c r="A593" s="123"/>
      <c r="B593" s="123"/>
      <c r="C593" s="123"/>
      <c r="D593" s="123"/>
      <c r="E593" s="123"/>
      <c r="F593" s="325"/>
      <c r="G593" s="123"/>
      <c r="H593" s="123"/>
      <c r="I593" s="123"/>
      <c r="J593" s="123"/>
      <c r="L593" s="123"/>
    </row>
    <row r="594" spans="1:12" s="122" customFormat="1" x14ac:dyDescent="0.3">
      <c r="A594" s="123"/>
      <c r="B594" s="123"/>
      <c r="C594" s="123"/>
      <c r="D594" s="123"/>
      <c r="E594" s="123"/>
      <c r="F594" s="325"/>
      <c r="G594" s="123"/>
      <c r="H594" s="123"/>
      <c r="I594" s="123"/>
      <c r="J594" s="123"/>
      <c r="L594" s="123"/>
    </row>
    <row r="595" spans="1:12" s="122" customFormat="1" x14ac:dyDescent="0.3">
      <c r="A595" s="123"/>
      <c r="B595" s="123"/>
      <c r="C595" s="123"/>
      <c r="D595" s="123"/>
      <c r="E595" s="123"/>
      <c r="F595" s="325"/>
      <c r="G595" s="123"/>
      <c r="H595" s="123"/>
      <c r="I595" s="123"/>
      <c r="J595" s="123"/>
      <c r="L595" s="123"/>
    </row>
    <row r="596" spans="1:12" s="122" customFormat="1" x14ac:dyDescent="0.3">
      <c r="A596" s="123"/>
      <c r="B596" s="123"/>
      <c r="C596" s="123"/>
      <c r="D596" s="123"/>
      <c r="E596" s="123"/>
      <c r="F596" s="325"/>
      <c r="G596" s="123"/>
      <c r="H596" s="123"/>
      <c r="I596" s="123"/>
      <c r="J596" s="123"/>
      <c r="L596" s="123"/>
    </row>
    <row r="597" spans="1:12" s="122" customFormat="1" x14ac:dyDescent="0.3">
      <c r="A597" s="123"/>
      <c r="B597" s="123"/>
      <c r="C597" s="123"/>
      <c r="D597" s="123"/>
      <c r="E597" s="123"/>
      <c r="F597" s="325"/>
      <c r="G597" s="123"/>
      <c r="H597" s="123"/>
      <c r="I597" s="123"/>
      <c r="J597" s="123"/>
      <c r="L597" s="123"/>
    </row>
    <row r="598" spans="1:12" s="122" customFormat="1" x14ac:dyDescent="0.3">
      <c r="A598" s="123"/>
      <c r="B598" s="123"/>
      <c r="C598" s="123"/>
      <c r="D598" s="123"/>
      <c r="E598" s="123"/>
      <c r="F598" s="325"/>
      <c r="G598" s="123"/>
      <c r="H598" s="123"/>
      <c r="I598" s="123"/>
      <c r="J598" s="123"/>
      <c r="L598" s="123"/>
    </row>
    <row r="599" spans="1:12" s="122" customFormat="1" x14ac:dyDescent="0.3">
      <c r="A599" s="123"/>
      <c r="B599" s="123"/>
      <c r="C599" s="123"/>
      <c r="D599" s="123"/>
      <c r="E599" s="123"/>
      <c r="F599" s="325"/>
      <c r="G599" s="123"/>
      <c r="H599" s="123"/>
      <c r="I599" s="123"/>
      <c r="J599" s="123"/>
      <c r="L599" s="123"/>
    </row>
    <row r="600" spans="1:12" s="122" customFormat="1" x14ac:dyDescent="0.3">
      <c r="A600" s="123"/>
      <c r="B600" s="123"/>
      <c r="C600" s="123"/>
      <c r="D600" s="123"/>
      <c r="E600" s="123"/>
      <c r="F600" s="325"/>
      <c r="G600" s="123"/>
      <c r="H600" s="123"/>
      <c r="I600" s="123"/>
      <c r="J600" s="123"/>
      <c r="L600" s="123"/>
    </row>
    <row r="601" spans="1:12" s="122" customFormat="1" x14ac:dyDescent="0.3">
      <c r="A601" s="123"/>
      <c r="B601" s="123"/>
      <c r="C601" s="123"/>
      <c r="D601" s="123"/>
      <c r="E601" s="123"/>
      <c r="F601" s="325"/>
      <c r="G601" s="123"/>
      <c r="H601" s="123"/>
      <c r="I601" s="123"/>
      <c r="J601" s="123"/>
      <c r="L601" s="123"/>
    </row>
    <row r="602" spans="1:12" s="122" customFormat="1" x14ac:dyDescent="0.3">
      <c r="A602" s="123"/>
      <c r="B602" s="123"/>
      <c r="C602" s="123"/>
      <c r="D602" s="123"/>
      <c r="E602" s="123"/>
      <c r="F602" s="325"/>
      <c r="G602" s="123"/>
      <c r="H602" s="123"/>
      <c r="I602" s="123"/>
      <c r="J602" s="123"/>
      <c r="L602" s="123"/>
    </row>
    <row r="603" spans="1:12" s="122" customFormat="1" x14ac:dyDescent="0.3">
      <c r="A603" s="123"/>
      <c r="B603" s="123"/>
      <c r="C603" s="123"/>
      <c r="D603" s="123"/>
      <c r="E603" s="123"/>
      <c r="F603" s="325"/>
      <c r="G603" s="123"/>
      <c r="H603" s="123"/>
      <c r="I603" s="123"/>
      <c r="J603" s="123"/>
      <c r="L603" s="123"/>
    </row>
    <row r="604" spans="1:12" s="122" customFormat="1" x14ac:dyDescent="0.3">
      <c r="A604" s="123"/>
      <c r="B604" s="123"/>
      <c r="C604" s="123"/>
      <c r="D604" s="123"/>
      <c r="E604" s="123"/>
      <c r="F604" s="325"/>
      <c r="G604" s="123"/>
      <c r="H604" s="123"/>
      <c r="I604" s="123"/>
      <c r="J604" s="123"/>
      <c r="L604" s="123"/>
    </row>
    <row r="605" spans="1:12" s="122" customFormat="1" x14ac:dyDescent="0.3">
      <c r="A605" s="123"/>
      <c r="B605" s="123"/>
      <c r="C605" s="123"/>
      <c r="D605" s="123"/>
      <c r="E605" s="123"/>
      <c r="F605" s="325"/>
      <c r="G605" s="123"/>
      <c r="H605" s="123"/>
      <c r="I605" s="123"/>
      <c r="J605" s="123"/>
      <c r="L605" s="123"/>
    </row>
    <row r="606" spans="1:12" s="122" customFormat="1" x14ac:dyDescent="0.3">
      <c r="A606" s="123"/>
      <c r="B606" s="123"/>
      <c r="C606" s="123"/>
      <c r="D606" s="123"/>
      <c r="E606" s="123"/>
      <c r="F606" s="325"/>
      <c r="G606" s="123"/>
      <c r="H606" s="123"/>
      <c r="I606" s="123"/>
      <c r="J606" s="123"/>
      <c r="L606" s="123"/>
    </row>
    <row r="607" spans="1:12" s="122" customFormat="1" x14ac:dyDescent="0.3">
      <c r="A607" s="123"/>
      <c r="B607" s="123"/>
      <c r="C607" s="123"/>
      <c r="D607" s="123"/>
      <c r="E607" s="123"/>
      <c r="F607" s="325"/>
      <c r="G607" s="123"/>
      <c r="H607" s="123"/>
      <c r="I607" s="123"/>
      <c r="J607" s="123"/>
      <c r="L607" s="123"/>
    </row>
    <row r="608" spans="1:12" s="122" customFormat="1" x14ac:dyDescent="0.3">
      <c r="A608" s="123"/>
      <c r="B608" s="123"/>
      <c r="C608" s="123"/>
      <c r="D608" s="123"/>
      <c r="E608" s="123"/>
      <c r="F608" s="325"/>
      <c r="G608" s="123"/>
      <c r="H608" s="123"/>
      <c r="I608" s="123"/>
      <c r="J608" s="123"/>
      <c r="L608" s="123"/>
    </row>
    <row r="609" spans="1:12" s="122" customFormat="1" x14ac:dyDescent="0.3">
      <c r="A609" s="123"/>
      <c r="B609" s="123"/>
      <c r="C609" s="123"/>
      <c r="D609" s="123"/>
      <c r="E609" s="123"/>
      <c r="F609" s="325"/>
      <c r="G609" s="123"/>
      <c r="H609" s="123"/>
      <c r="I609" s="123"/>
      <c r="J609" s="123"/>
      <c r="L609" s="123"/>
    </row>
    <row r="610" spans="1:12" s="122" customFormat="1" x14ac:dyDescent="0.3">
      <c r="A610" s="123"/>
      <c r="B610" s="123"/>
      <c r="C610" s="123"/>
      <c r="D610" s="123"/>
      <c r="E610" s="123"/>
      <c r="F610" s="325"/>
      <c r="G610" s="123"/>
      <c r="H610" s="123"/>
      <c r="I610" s="123"/>
      <c r="J610" s="123"/>
      <c r="L610" s="123"/>
    </row>
    <row r="611" spans="1:12" s="122" customFormat="1" x14ac:dyDescent="0.3">
      <c r="A611" s="123"/>
      <c r="B611" s="123"/>
      <c r="C611" s="123"/>
      <c r="D611" s="123"/>
      <c r="E611" s="123"/>
      <c r="F611" s="325"/>
      <c r="G611" s="123"/>
      <c r="H611" s="123"/>
      <c r="I611" s="123"/>
      <c r="J611" s="123"/>
      <c r="L611" s="123"/>
    </row>
    <row r="612" spans="1:12" s="122" customFormat="1" x14ac:dyDescent="0.3">
      <c r="A612" s="123"/>
      <c r="B612" s="123"/>
      <c r="C612" s="123"/>
      <c r="D612" s="123"/>
      <c r="E612" s="123"/>
      <c r="F612" s="325"/>
      <c r="G612" s="123"/>
      <c r="H612" s="123"/>
      <c r="I612" s="123"/>
      <c r="J612" s="123"/>
      <c r="L612" s="123"/>
    </row>
    <row r="613" spans="1:12" s="122" customFormat="1" x14ac:dyDescent="0.3">
      <c r="A613" s="123"/>
      <c r="B613" s="123"/>
      <c r="C613" s="123"/>
      <c r="D613" s="123"/>
      <c r="E613" s="123"/>
      <c r="F613" s="325"/>
      <c r="G613" s="123"/>
      <c r="H613" s="123"/>
      <c r="I613" s="123"/>
      <c r="J613" s="123"/>
      <c r="L613" s="123"/>
    </row>
    <row r="614" spans="1:12" s="122" customFormat="1" x14ac:dyDescent="0.3">
      <c r="A614" s="123"/>
      <c r="B614" s="123"/>
      <c r="C614" s="123"/>
      <c r="D614" s="123"/>
      <c r="E614" s="123"/>
      <c r="F614" s="325"/>
      <c r="G614" s="123"/>
      <c r="H614" s="123"/>
      <c r="I614" s="123"/>
      <c r="J614" s="123"/>
      <c r="L614" s="123"/>
    </row>
    <row r="615" spans="1:12" s="122" customFormat="1" x14ac:dyDescent="0.3">
      <c r="A615" s="123"/>
      <c r="B615" s="123"/>
      <c r="C615" s="123"/>
      <c r="D615" s="123"/>
      <c r="E615" s="123"/>
      <c r="F615" s="325"/>
      <c r="G615" s="123"/>
      <c r="H615" s="123"/>
      <c r="I615" s="123"/>
      <c r="J615" s="123"/>
      <c r="L615" s="123"/>
    </row>
    <row r="616" spans="1:12" s="122" customFormat="1" x14ac:dyDescent="0.3">
      <c r="A616" s="123"/>
      <c r="B616" s="123"/>
      <c r="C616" s="123"/>
      <c r="D616" s="123"/>
      <c r="E616" s="123"/>
      <c r="F616" s="325"/>
      <c r="G616" s="123"/>
      <c r="H616" s="123"/>
      <c r="I616" s="123"/>
      <c r="J616" s="123"/>
      <c r="L616" s="123"/>
    </row>
    <row r="617" spans="1:12" s="122" customFormat="1" x14ac:dyDescent="0.3">
      <c r="A617" s="123"/>
      <c r="B617" s="123"/>
      <c r="C617" s="123"/>
      <c r="D617" s="123"/>
      <c r="E617" s="123"/>
      <c r="F617" s="325"/>
      <c r="G617" s="123"/>
      <c r="H617" s="123"/>
      <c r="I617" s="123"/>
      <c r="J617" s="123"/>
      <c r="L617" s="123"/>
    </row>
    <row r="618" spans="1:12" s="122" customFormat="1" x14ac:dyDescent="0.3">
      <c r="A618" s="123"/>
      <c r="B618" s="123"/>
      <c r="C618" s="123"/>
      <c r="D618" s="123"/>
      <c r="E618" s="123"/>
      <c r="F618" s="325"/>
      <c r="G618" s="123"/>
      <c r="H618" s="123"/>
      <c r="I618" s="123"/>
      <c r="J618" s="123"/>
      <c r="L618" s="123"/>
    </row>
    <row r="619" spans="1:12" s="122" customFormat="1" x14ac:dyDescent="0.3">
      <c r="A619" s="123"/>
      <c r="B619" s="123"/>
      <c r="C619" s="123"/>
      <c r="D619" s="123"/>
      <c r="E619" s="123"/>
      <c r="F619" s="325"/>
      <c r="G619" s="123"/>
      <c r="H619" s="123"/>
      <c r="I619" s="123"/>
      <c r="J619" s="123"/>
      <c r="L619" s="123"/>
    </row>
    <row r="620" spans="1:12" s="122" customFormat="1" x14ac:dyDescent="0.3">
      <c r="A620" s="123"/>
      <c r="B620" s="123"/>
      <c r="C620" s="123"/>
      <c r="D620" s="123"/>
      <c r="E620" s="123"/>
      <c r="F620" s="325"/>
      <c r="G620" s="123"/>
      <c r="H620" s="123"/>
      <c r="I620" s="123"/>
      <c r="J620" s="123"/>
      <c r="L620" s="123"/>
    </row>
    <row r="621" spans="1:12" s="122" customFormat="1" x14ac:dyDescent="0.3">
      <c r="A621" s="123"/>
      <c r="B621" s="123"/>
      <c r="C621" s="123"/>
      <c r="D621" s="123"/>
      <c r="E621" s="123"/>
      <c r="F621" s="325"/>
      <c r="G621" s="123"/>
      <c r="H621" s="123"/>
      <c r="I621" s="123"/>
      <c r="J621" s="123"/>
      <c r="L621" s="123"/>
    </row>
    <row r="622" spans="1:12" s="122" customFormat="1" x14ac:dyDescent="0.3">
      <c r="A622" s="123"/>
      <c r="B622" s="123"/>
      <c r="C622" s="123"/>
      <c r="D622" s="123"/>
      <c r="E622" s="123"/>
      <c r="F622" s="325"/>
      <c r="G622" s="123"/>
      <c r="H622" s="123"/>
      <c r="I622" s="123"/>
      <c r="J622" s="123"/>
      <c r="L622" s="123"/>
    </row>
    <row r="623" spans="1:12" s="122" customFormat="1" x14ac:dyDescent="0.3">
      <c r="A623" s="123"/>
      <c r="B623" s="123"/>
      <c r="C623" s="123"/>
      <c r="D623" s="123"/>
      <c r="E623" s="123"/>
      <c r="F623" s="325"/>
      <c r="G623" s="123"/>
      <c r="H623" s="123"/>
      <c r="I623" s="123"/>
      <c r="J623" s="123"/>
      <c r="L623" s="123"/>
    </row>
    <row r="624" spans="1:12" s="122" customFormat="1" x14ac:dyDescent="0.3">
      <c r="A624" s="123"/>
      <c r="B624" s="123"/>
      <c r="C624" s="123"/>
      <c r="D624" s="123"/>
      <c r="E624" s="123"/>
      <c r="F624" s="325"/>
      <c r="G624" s="123"/>
      <c r="H624" s="123"/>
      <c r="I624" s="123"/>
      <c r="J624" s="123"/>
      <c r="L624" s="123"/>
    </row>
    <row r="625" spans="1:12" s="122" customFormat="1" x14ac:dyDescent="0.3">
      <c r="A625" s="123"/>
      <c r="B625" s="123"/>
      <c r="C625" s="123"/>
      <c r="D625" s="123"/>
      <c r="E625" s="123"/>
      <c r="F625" s="325"/>
      <c r="G625" s="123"/>
      <c r="H625" s="123"/>
      <c r="I625" s="123"/>
      <c r="J625" s="123"/>
      <c r="L625" s="123"/>
    </row>
    <row r="626" spans="1:12" s="122" customFormat="1" x14ac:dyDescent="0.3">
      <c r="A626" s="123"/>
      <c r="B626" s="123"/>
      <c r="C626" s="123"/>
      <c r="D626" s="123"/>
      <c r="E626" s="123"/>
      <c r="F626" s="325"/>
      <c r="G626" s="123"/>
      <c r="H626" s="123"/>
      <c r="I626" s="123"/>
      <c r="J626" s="123"/>
      <c r="L626" s="123"/>
    </row>
    <row r="627" spans="1:12" s="122" customFormat="1" x14ac:dyDescent="0.3">
      <c r="A627" s="123"/>
      <c r="B627" s="123"/>
      <c r="C627" s="123"/>
      <c r="D627" s="123"/>
      <c r="E627" s="123"/>
      <c r="F627" s="325"/>
      <c r="G627" s="123"/>
      <c r="H627" s="123"/>
      <c r="I627" s="123"/>
      <c r="J627" s="123"/>
      <c r="L627" s="123"/>
    </row>
    <row r="628" spans="1:12" s="122" customFormat="1" x14ac:dyDescent="0.3">
      <c r="A628" s="123"/>
      <c r="B628" s="123"/>
      <c r="C628" s="123"/>
      <c r="D628" s="123"/>
      <c r="E628" s="123"/>
      <c r="F628" s="325"/>
      <c r="G628" s="123"/>
      <c r="H628" s="123"/>
      <c r="I628" s="123"/>
      <c r="J628" s="123"/>
      <c r="L628" s="123"/>
    </row>
    <row r="629" spans="1:12" s="122" customFormat="1" x14ac:dyDescent="0.3">
      <c r="A629" s="123"/>
      <c r="B629" s="123"/>
      <c r="C629" s="123"/>
      <c r="D629" s="123"/>
      <c r="E629" s="123"/>
      <c r="F629" s="325"/>
      <c r="G629" s="123"/>
      <c r="H629" s="123"/>
      <c r="I629" s="123"/>
      <c r="J629" s="123"/>
      <c r="L629" s="123"/>
    </row>
    <row r="630" spans="1:12" s="122" customFormat="1" x14ac:dyDescent="0.3">
      <c r="A630" s="123"/>
      <c r="B630" s="123"/>
      <c r="C630" s="123"/>
      <c r="D630" s="123"/>
      <c r="E630" s="123"/>
      <c r="F630" s="325"/>
      <c r="G630" s="123"/>
      <c r="H630" s="123"/>
      <c r="I630" s="123"/>
      <c r="J630" s="123"/>
      <c r="L630" s="123"/>
    </row>
    <row r="631" spans="1:12" s="122" customFormat="1" x14ac:dyDescent="0.3">
      <c r="A631" s="123"/>
      <c r="B631" s="123"/>
      <c r="C631" s="123"/>
      <c r="D631" s="123"/>
      <c r="E631" s="123"/>
      <c r="F631" s="325"/>
      <c r="G631" s="123"/>
      <c r="H631" s="123"/>
      <c r="I631" s="123"/>
      <c r="J631" s="123"/>
      <c r="L631" s="123"/>
    </row>
    <row r="632" spans="1:12" s="122" customFormat="1" x14ac:dyDescent="0.3">
      <c r="A632" s="123"/>
      <c r="B632" s="123"/>
      <c r="C632" s="123"/>
      <c r="D632" s="123"/>
      <c r="E632" s="123"/>
      <c r="F632" s="325"/>
      <c r="G632" s="123"/>
      <c r="H632" s="123"/>
      <c r="I632" s="123"/>
      <c r="J632" s="123"/>
      <c r="L632" s="123"/>
    </row>
    <row r="633" spans="1:12" s="122" customFormat="1" x14ac:dyDescent="0.3">
      <c r="A633" s="123"/>
      <c r="B633" s="123"/>
      <c r="C633" s="123"/>
      <c r="D633" s="123"/>
      <c r="E633" s="123"/>
      <c r="F633" s="325"/>
      <c r="G633" s="123"/>
      <c r="H633" s="123"/>
      <c r="I633" s="123"/>
      <c r="J633" s="123"/>
      <c r="L633" s="123"/>
    </row>
    <row r="634" spans="1:12" s="122" customFormat="1" x14ac:dyDescent="0.3">
      <c r="A634" s="123"/>
      <c r="B634" s="123"/>
      <c r="C634" s="123"/>
      <c r="D634" s="123"/>
      <c r="E634" s="123"/>
      <c r="F634" s="325"/>
      <c r="G634" s="123"/>
      <c r="H634" s="123"/>
      <c r="I634" s="123"/>
      <c r="J634" s="123"/>
      <c r="L634" s="123"/>
    </row>
    <row r="635" spans="1:12" s="122" customFormat="1" x14ac:dyDescent="0.3">
      <c r="A635" s="123"/>
      <c r="B635" s="123"/>
      <c r="C635" s="123"/>
      <c r="D635" s="123"/>
      <c r="E635" s="123"/>
      <c r="F635" s="325"/>
      <c r="G635" s="123"/>
      <c r="H635" s="123"/>
      <c r="I635" s="123"/>
      <c r="J635" s="123"/>
      <c r="L635" s="123"/>
    </row>
    <row r="636" spans="1:12" s="122" customFormat="1" x14ac:dyDescent="0.3">
      <c r="A636" s="123"/>
      <c r="B636" s="123"/>
      <c r="C636" s="123"/>
      <c r="D636" s="123"/>
      <c r="E636" s="123"/>
      <c r="F636" s="325"/>
      <c r="G636" s="123"/>
      <c r="H636" s="123"/>
      <c r="I636" s="123"/>
      <c r="J636" s="123"/>
      <c r="L636" s="123"/>
    </row>
    <row r="637" spans="1:12" s="122" customFormat="1" x14ac:dyDescent="0.3">
      <c r="A637" s="123"/>
      <c r="B637" s="123"/>
      <c r="C637" s="123"/>
      <c r="D637" s="123"/>
      <c r="E637" s="123"/>
      <c r="F637" s="325"/>
      <c r="G637" s="123"/>
      <c r="H637" s="123"/>
      <c r="I637" s="123"/>
      <c r="J637" s="123"/>
      <c r="L637" s="123"/>
    </row>
    <row r="638" spans="1:12" s="122" customFormat="1" x14ac:dyDescent="0.3">
      <c r="A638" s="123"/>
      <c r="B638" s="123"/>
      <c r="C638" s="123"/>
      <c r="D638" s="123"/>
      <c r="E638" s="123"/>
      <c r="F638" s="325"/>
      <c r="G638" s="123"/>
      <c r="H638" s="123"/>
      <c r="I638" s="123"/>
      <c r="J638" s="123"/>
      <c r="L638" s="123"/>
    </row>
    <row r="639" spans="1:12" s="122" customFormat="1" x14ac:dyDescent="0.3">
      <c r="A639" s="123"/>
      <c r="B639" s="123"/>
      <c r="C639" s="123"/>
      <c r="D639" s="123"/>
      <c r="E639" s="123"/>
      <c r="F639" s="325"/>
      <c r="G639" s="123"/>
      <c r="H639" s="123"/>
      <c r="I639" s="123"/>
      <c r="J639" s="123"/>
      <c r="L639" s="123"/>
    </row>
    <row r="640" spans="1:12" s="122" customFormat="1" x14ac:dyDescent="0.3">
      <c r="A640" s="123"/>
      <c r="B640" s="123"/>
      <c r="C640" s="123"/>
      <c r="D640" s="123"/>
      <c r="E640" s="123"/>
      <c r="F640" s="325"/>
      <c r="G640" s="123"/>
      <c r="H640" s="123"/>
      <c r="I640" s="123"/>
      <c r="J640" s="123"/>
      <c r="L640" s="123"/>
    </row>
    <row r="641" spans="1:12" s="122" customFormat="1" x14ac:dyDescent="0.3">
      <c r="A641" s="123"/>
      <c r="B641" s="123"/>
      <c r="C641" s="123"/>
      <c r="D641" s="123"/>
      <c r="E641" s="123"/>
      <c r="F641" s="325"/>
      <c r="G641" s="123"/>
      <c r="H641" s="123"/>
      <c r="I641" s="123"/>
      <c r="J641" s="123"/>
      <c r="L641" s="123"/>
    </row>
    <row r="642" spans="1:12" s="122" customFormat="1" x14ac:dyDescent="0.3">
      <c r="A642" s="123"/>
      <c r="B642" s="123"/>
      <c r="C642" s="123"/>
      <c r="D642" s="123"/>
      <c r="E642" s="123"/>
      <c r="F642" s="325"/>
      <c r="G642" s="123"/>
      <c r="H642" s="123"/>
      <c r="I642" s="123"/>
      <c r="J642" s="123"/>
      <c r="L642" s="123"/>
    </row>
    <row r="643" spans="1:12" s="122" customFormat="1" x14ac:dyDescent="0.3">
      <c r="A643" s="123"/>
      <c r="B643" s="123"/>
      <c r="C643" s="123"/>
      <c r="D643" s="123"/>
      <c r="E643" s="123"/>
      <c r="F643" s="325"/>
      <c r="G643" s="123"/>
      <c r="H643" s="123"/>
      <c r="I643" s="123"/>
      <c r="J643" s="123"/>
      <c r="L643" s="123"/>
    </row>
    <row r="644" spans="1:12" s="122" customFormat="1" x14ac:dyDescent="0.3">
      <c r="A644" s="123"/>
      <c r="B644" s="123"/>
      <c r="C644" s="123"/>
      <c r="D644" s="123"/>
      <c r="E644" s="123"/>
      <c r="F644" s="325"/>
      <c r="G644" s="123"/>
      <c r="H644" s="123"/>
      <c r="I644" s="123"/>
      <c r="J644" s="123"/>
      <c r="L644" s="123"/>
    </row>
    <row r="645" spans="1:12" s="122" customFormat="1" x14ac:dyDescent="0.3">
      <c r="A645" s="123"/>
      <c r="B645" s="123"/>
      <c r="C645" s="123"/>
      <c r="D645" s="123"/>
      <c r="E645" s="123"/>
      <c r="F645" s="325"/>
      <c r="G645" s="123"/>
      <c r="H645" s="123"/>
      <c r="I645" s="123"/>
      <c r="J645" s="123"/>
      <c r="L645" s="123"/>
    </row>
    <row r="646" spans="1:12" s="122" customFormat="1" x14ac:dyDescent="0.3">
      <c r="A646" s="123"/>
      <c r="B646" s="123"/>
      <c r="C646" s="123"/>
      <c r="D646" s="123"/>
      <c r="E646" s="123"/>
      <c r="F646" s="325"/>
      <c r="G646" s="123"/>
      <c r="H646" s="123"/>
      <c r="I646" s="123"/>
      <c r="J646" s="123"/>
      <c r="L646" s="123"/>
    </row>
    <row r="647" spans="1:12" s="122" customFormat="1" x14ac:dyDescent="0.3">
      <c r="A647" s="123"/>
      <c r="B647" s="123"/>
      <c r="C647" s="123"/>
      <c r="D647" s="123"/>
      <c r="E647" s="123"/>
      <c r="F647" s="325"/>
      <c r="G647" s="123"/>
      <c r="H647" s="123"/>
      <c r="I647" s="123"/>
      <c r="J647" s="123"/>
      <c r="L647" s="123"/>
    </row>
    <row r="648" spans="1:12" s="122" customFormat="1" x14ac:dyDescent="0.3">
      <c r="A648" s="123"/>
      <c r="B648" s="123"/>
      <c r="C648" s="123"/>
      <c r="D648" s="123"/>
      <c r="E648" s="123"/>
      <c r="F648" s="325"/>
      <c r="G648" s="123"/>
      <c r="H648" s="123"/>
      <c r="I648" s="123"/>
      <c r="J648" s="123"/>
      <c r="L648" s="123"/>
    </row>
    <row r="649" spans="1:12" s="122" customFormat="1" x14ac:dyDescent="0.3">
      <c r="A649" s="123"/>
      <c r="B649" s="123"/>
      <c r="C649" s="123"/>
      <c r="D649" s="123"/>
      <c r="E649" s="123"/>
      <c r="F649" s="325"/>
      <c r="G649" s="123"/>
      <c r="H649" s="123"/>
      <c r="I649" s="123"/>
      <c r="J649" s="123"/>
      <c r="L649" s="123"/>
    </row>
    <row r="650" spans="1:12" s="122" customFormat="1" x14ac:dyDescent="0.3">
      <c r="A650" s="123"/>
      <c r="B650" s="123"/>
      <c r="C650" s="123"/>
      <c r="D650" s="123"/>
      <c r="E650" s="123"/>
      <c r="F650" s="325"/>
      <c r="G650" s="123"/>
      <c r="H650" s="123"/>
      <c r="I650" s="123"/>
      <c r="J650" s="123"/>
      <c r="L650" s="123"/>
    </row>
    <row r="651" spans="1:12" s="122" customFormat="1" x14ac:dyDescent="0.3">
      <c r="A651" s="123"/>
      <c r="B651" s="123"/>
      <c r="C651" s="123"/>
      <c r="D651" s="123"/>
      <c r="E651" s="123"/>
      <c r="F651" s="325"/>
      <c r="G651" s="123"/>
      <c r="H651" s="123"/>
      <c r="I651" s="123"/>
      <c r="J651" s="123"/>
      <c r="L651" s="123"/>
    </row>
    <row r="652" spans="1:12" s="122" customFormat="1" x14ac:dyDescent="0.3">
      <c r="A652" s="123"/>
      <c r="B652" s="123"/>
      <c r="C652" s="123"/>
      <c r="D652" s="123"/>
      <c r="E652" s="123"/>
      <c r="F652" s="325"/>
      <c r="G652" s="123"/>
      <c r="H652" s="123"/>
      <c r="I652" s="123"/>
      <c r="J652" s="123"/>
      <c r="L652" s="123"/>
    </row>
    <row r="653" spans="1:12" s="122" customFormat="1" x14ac:dyDescent="0.3">
      <c r="A653" s="123"/>
      <c r="B653" s="123"/>
      <c r="C653" s="123"/>
      <c r="D653" s="123"/>
      <c r="E653" s="123"/>
      <c r="F653" s="325"/>
      <c r="G653" s="123"/>
      <c r="H653" s="123"/>
      <c r="I653" s="123"/>
      <c r="J653" s="123"/>
      <c r="L653" s="123"/>
    </row>
    <row r="654" spans="1:12" s="122" customFormat="1" x14ac:dyDescent="0.3">
      <c r="A654" s="123"/>
      <c r="B654" s="123"/>
      <c r="C654" s="123"/>
      <c r="D654" s="123"/>
      <c r="E654" s="123"/>
      <c r="F654" s="325"/>
      <c r="G654" s="123"/>
      <c r="H654" s="123"/>
      <c r="I654" s="123"/>
      <c r="J654" s="123"/>
      <c r="L654" s="123"/>
    </row>
    <row r="655" spans="1:12" s="122" customFormat="1" x14ac:dyDescent="0.3">
      <c r="A655" s="123"/>
      <c r="B655" s="123"/>
      <c r="C655" s="123"/>
      <c r="D655" s="123"/>
      <c r="E655" s="123"/>
      <c r="F655" s="325"/>
      <c r="G655" s="123"/>
      <c r="H655" s="123"/>
      <c r="I655" s="123"/>
      <c r="J655" s="123"/>
      <c r="L655" s="123"/>
    </row>
    <row r="656" spans="1:12" s="122" customFormat="1" x14ac:dyDescent="0.3">
      <c r="A656" s="123"/>
      <c r="B656" s="123"/>
      <c r="C656" s="123"/>
      <c r="D656" s="123"/>
      <c r="E656" s="123"/>
      <c r="F656" s="325"/>
      <c r="G656" s="123"/>
      <c r="H656" s="123"/>
      <c r="I656" s="123"/>
      <c r="J656" s="123"/>
      <c r="L656" s="123"/>
    </row>
    <row r="657" spans="1:12" s="122" customFormat="1" x14ac:dyDescent="0.3">
      <c r="A657" s="123"/>
      <c r="B657" s="123"/>
      <c r="C657" s="123"/>
      <c r="D657" s="123"/>
      <c r="E657" s="123"/>
      <c r="F657" s="325"/>
      <c r="G657" s="123"/>
      <c r="H657" s="123"/>
      <c r="I657" s="123"/>
      <c r="J657" s="123"/>
      <c r="L657" s="123"/>
    </row>
    <row r="658" spans="1:12" s="122" customFormat="1" x14ac:dyDescent="0.3">
      <c r="A658" s="123"/>
      <c r="B658" s="123"/>
      <c r="C658" s="123"/>
      <c r="D658" s="123"/>
      <c r="E658" s="123"/>
      <c r="F658" s="325"/>
      <c r="G658" s="123"/>
      <c r="H658" s="123"/>
      <c r="I658" s="123"/>
      <c r="J658" s="123"/>
      <c r="L658" s="123"/>
    </row>
    <row r="659" spans="1:12" s="122" customFormat="1" x14ac:dyDescent="0.3">
      <c r="A659" s="123"/>
      <c r="B659" s="123"/>
      <c r="C659" s="123"/>
      <c r="D659" s="123"/>
      <c r="E659" s="123"/>
      <c r="F659" s="325"/>
      <c r="G659" s="123"/>
      <c r="H659" s="123"/>
      <c r="I659" s="123"/>
      <c r="J659" s="123"/>
      <c r="L659" s="123"/>
    </row>
    <row r="660" spans="1:12" s="122" customFormat="1" x14ac:dyDescent="0.3">
      <c r="A660" s="123"/>
      <c r="B660" s="123"/>
      <c r="C660" s="123"/>
      <c r="D660" s="123"/>
      <c r="E660" s="123"/>
      <c r="F660" s="325"/>
      <c r="G660" s="123"/>
      <c r="H660" s="123"/>
      <c r="I660" s="123"/>
      <c r="J660" s="123"/>
      <c r="L660" s="123"/>
    </row>
    <row r="661" spans="1:12" s="122" customFormat="1" x14ac:dyDescent="0.3">
      <c r="A661" s="123"/>
      <c r="B661" s="123"/>
      <c r="C661" s="123"/>
      <c r="D661" s="123"/>
      <c r="E661" s="123"/>
      <c r="F661" s="325"/>
      <c r="G661" s="123"/>
      <c r="H661" s="123"/>
      <c r="I661" s="123"/>
      <c r="J661" s="123"/>
      <c r="L661" s="123"/>
    </row>
    <row r="662" spans="1:12" s="122" customFormat="1" x14ac:dyDescent="0.3">
      <c r="A662" s="123"/>
      <c r="B662" s="123"/>
      <c r="C662" s="123"/>
      <c r="D662" s="123"/>
      <c r="E662" s="123"/>
      <c r="F662" s="325"/>
      <c r="G662" s="123"/>
      <c r="H662" s="123"/>
      <c r="I662" s="123"/>
      <c r="J662" s="123"/>
      <c r="L662" s="123"/>
    </row>
    <row r="663" spans="1:12" s="122" customFormat="1" x14ac:dyDescent="0.3">
      <c r="A663" s="123"/>
      <c r="B663" s="123"/>
      <c r="C663" s="123"/>
      <c r="D663" s="123"/>
      <c r="E663" s="123"/>
      <c r="F663" s="325"/>
      <c r="G663" s="123"/>
      <c r="H663" s="123"/>
      <c r="I663" s="123"/>
      <c r="J663" s="123"/>
      <c r="L663" s="123"/>
    </row>
    <row r="664" spans="1:12" s="122" customFormat="1" x14ac:dyDescent="0.3">
      <c r="A664" s="123"/>
      <c r="B664" s="123"/>
      <c r="C664" s="123"/>
      <c r="D664" s="123"/>
      <c r="E664" s="123"/>
      <c r="F664" s="325"/>
      <c r="G664" s="123"/>
      <c r="H664" s="123"/>
      <c r="I664" s="123"/>
      <c r="J664" s="123"/>
      <c r="L664" s="123"/>
    </row>
    <row r="665" spans="1:12" s="122" customFormat="1" x14ac:dyDescent="0.3">
      <c r="A665" s="123"/>
      <c r="B665" s="123"/>
      <c r="C665" s="123"/>
      <c r="D665" s="123"/>
      <c r="E665" s="123"/>
      <c r="F665" s="325"/>
      <c r="G665" s="123"/>
      <c r="H665" s="123"/>
      <c r="I665" s="123"/>
      <c r="J665" s="123"/>
      <c r="L665" s="123"/>
    </row>
    <row r="666" spans="1:12" s="122" customFormat="1" x14ac:dyDescent="0.3">
      <c r="A666" s="123"/>
      <c r="B666" s="123"/>
      <c r="C666" s="123"/>
      <c r="D666" s="123"/>
      <c r="E666" s="123"/>
      <c r="F666" s="325"/>
      <c r="G666" s="123"/>
      <c r="H666" s="123"/>
      <c r="I666" s="123"/>
      <c r="J666" s="123"/>
      <c r="L666" s="123"/>
    </row>
    <row r="667" spans="1:12" s="122" customFormat="1" x14ac:dyDescent="0.3">
      <c r="A667" s="123"/>
      <c r="B667" s="123"/>
      <c r="C667" s="123"/>
      <c r="D667" s="123"/>
      <c r="E667" s="123"/>
      <c r="F667" s="325"/>
      <c r="G667" s="123"/>
      <c r="H667" s="123"/>
      <c r="I667" s="123"/>
      <c r="J667" s="123"/>
      <c r="L667" s="123"/>
    </row>
    <row r="668" spans="1:12" s="122" customFormat="1" x14ac:dyDescent="0.3">
      <c r="A668" s="123"/>
      <c r="B668" s="123"/>
      <c r="C668" s="123"/>
      <c r="D668" s="123"/>
      <c r="E668" s="123"/>
      <c r="F668" s="325"/>
      <c r="G668" s="123"/>
      <c r="H668" s="123"/>
      <c r="I668" s="123"/>
      <c r="J668" s="123"/>
      <c r="L668" s="123"/>
    </row>
    <row r="669" spans="1:12" s="122" customFormat="1" x14ac:dyDescent="0.3">
      <c r="A669" s="123"/>
      <c r="B669" s="123"/>
      <c r="C669" s="123"/>
      <c r="D669" s="123"/>
      <c r="E669" s="123"/>
      <c r="F669" s="325"/>
      <c r="G669" s="123"/>
      <c r="H669" s="123"/>
      <c r="I669" s="123"/>
      <c r="J669" s="123"/>
      <c r="L669" s="123"/>
    </row>
    <row r="670" spans="1:12" s="122" customFormat="1" x14ac:dyDescent="0.3">
      <c r="A670" s="123"/>
      <c r="B670" s="123"/>
      <c r="C670" s="123"/>
      <c r="D670" s="123"/>
      <c r="E670" s="123"/>
      <c r="F670" s="325"/>
      <c r="G670" s="123"/>
      <c r="H670" s="123"/>
      <c r="I670" s="123"/>
      <c r="J670" s="123"/>
      <c r="L670" s="123"/>
    </row>
    <row r="671" spans="1:12" s="122" customFormat="1" x14ac:dyDescent="0.3">
      <c r="A671" s="123"/>
      <c r="B671" s="123"/>
      <c r="C671" s="123"/>
      <c r="D671" s="123"/>
      <c r="E671" s="123"/>
      <c r="F671" s="325"/>
      <c r="G671" s="123"/>
      <c r="H671" s="123"/>
      <c r="I671" s="123"/>
      <c r="J671" s="123"/>
      <c r="L671" s="123"/>
    </row>
    <row r="672" spans="1:12" s="122" customFormat="1" x14ac:dyDescent="0.3">
      <c r="A672" s="123"/>
      <c r="B672" s="123"/>
      <c r="C672" s="123"/>
      <c r="D672" s="123"/>
      <c r="E672" s="123"/>
      <c r="F672" s="325"/>
      <c r="G672" s="123"/>
      <c r="H672" s="123"/>
      <c r="I672" s="123"/>
      <c r="J672" s="123"/>
      <c r="L672" s="123"/>
    </row>
    <row r="673" spans="1:12" s="122" customFormat="1" x14ac:dyDescent="0.3">
      <c r="A673" s="123"/>
      <c r="B673" s="123"/>
      <c r="C673" s="123"/>
      <c r="D673" s="123"/>
      <c r="E673" s="123"/>
      <c r="F673" s="325"/>
      <c r="G673" s="123"/>
      <c r="H673" s="123"/>
      <c r="I673" s="123"/>
      <c r="J673" s="123"/>
      <c r="L673" s="123"/>
    </row>
    <row r="674" spans="1:12" s="122" customFormat="1" x14ac:dyDescent="0.3">
      <c r="A674" s="123"/>
      <c r="B674" s="123"/>
      <c r="C674" s="123"/>
      <c r="D674" s="123"/>
      <c r="E674" s="123"/>
      <c r="F674" s="325"/>
      <c r="G674" s="123"/>
      <c r="H674" s="123"/>
      <c r="I674" s="123"/>
      <c r="J674" s="123"/>
      <c r="L674" s="123"/>
    </row>
    <row r="675" spans="1:12" s="122" customFormat="1" x14ac:dyDescent="0.3">
      <c r="A675" s="123"/>
      <c r="B675" s="123"/>
      <c r="C675" s="123"/>
      <c r="D675" s="123"/>
      <c r="E675" s="123"/>
      <c r="F675" s="325"/>
      <c r="G675" s="123"/>
      <c r="H675" s="123"/>
      <c r="I675" s="123"/>
      <c r="J675" s="123"/>
      <c r="L675" s="123"/>
    </row>
    <row r="676" spans="1:12" s="122" customFormat="1" x14ac:dyDescent="0.3">
      <c r="A676" s="123"/>
      <c r="B676" s="123"/>
      <c r="C676" s="123"/>
      <c r="D676" s="123"/>
      <c r="E676" s="123"/>
      <c r="F676" s="325"/>
      <c r="G676" s="123"/>
      <c r="H676" s="123"/>
      <c r="I676" s="123"/>
      <c r="J676" s="123"/>
      <c r="L676" s="123"/>
    </row>
    <row r="677" spans="1:12" s="122" customFormat="1" x14ac:dyDescent="0.3">
      <c r="A677" s="123"/>
      <c r="B677" s="123"/>
      <c r="C677" s="123"/>
      <c r="D677" s="123"/>
      <c r="E677" s="123"/>
      <c r="F677" s="325"/>
      <c r="G677" s="123"/>
      <c r="H677" s="123"/>
      <c r="I677" s="123"/>
      <c r="J677" s="123"/>
      <c r="L677" s="123"/>
    </row>
    <row r="678" spans="1:12" s="122" customFormat="1" x14ac:dyDescent="0.3">
      <c r="A678" s="123"/>
      <c r="B678" s="123"/>
      <c r="C678" s="123"/>
      <c r="D678" s="123"/>
      <c r="E678" s="123"/>
      <c r="F678" s="325"/>
      <c r="G678" s="123"/>
      <c r="H678" s="123"/>
      <c r="I678" s="123"/>
      <c r="J678" s="123"/>
      <c r="L678" s="123"/>
    </row>
    <row r="679" spans="1:12" s="122" customFormat="1" x14ac:dyDescent="0.3">
      <c r="A679" s="123"/>
      <c r="B679" s="123"/>
      <c r="C679" s="123"/>
      <c r="D679" s="123"/>
      <c r="E679" s="123"/>
      <c r="F679" s="325"/>
      <c r="G679" s="123"/>
      <c r="H679" s="123"/>
      <c r="I679" s="123"/>
      <c r="J679" s="123"/>
      <c r="L679" s="123"/>
    </row>
    <row r="680" spans="1:12" s="122" customFormat="1" x14ac:dyDescent="0.3">
      <c r="A680" s="123"/>
      <c r="B680" s="123"/>
      <c r="C680" s="123"/>
      <c r="D680" s="123"/>
      <c r="E680" s="123"/>
      <c r="F680" s="325"/>
      <c r="G680" s="123"/>
      <c r="H680" s="123"/>
      <c r="I680" s="123"/>
      <c r="J680" s="123"/>
      <c r="L680" s="123"/>
    </row>
    <row r="681" spans="1:12" s="122" customFormat="1" x14ac:dyDescent="0.3">
      <c r="A681" s="123"/>
      <c r="B681" s="123"/>
      <c r="C681" s="123"/>
      <c r="D681" s="123"/>
      <c r="E681" s="123"/>
      <c r="F681" s="325"/>
      <c r="G681" s="123"/>
      <c r="H681" s="123"/>
      <c r="I681" s="123"/>
      <c r="J681" s="123"/>
      <c r="L681" s="123"/>
    </row>
    <row r="682" spans="1:12" s="122" customFormat="1" x14ac:dyDescent="0.3">
      <c r="A682" s="123"/>
      <c r="B682" s="123"/>
      <c r="C682" s="123"/>
      <c r="D682" s="123"/>
      <c r="E682" s="123"/>
      <c r="F682" s="325"/>
      <c r="G682" s="123"/>
      <c r="H682" s="123"/>
      <c r="I682" s="123"/>
      <c r="J682" s="123"/>
      <c r="L682" s="123"/>
    </row>
    <row r="683" spans="1:12" s="122" customFormat="1" x14ac:dyDescent="0.3">
      <c r="A683" s="123"/>
      <c r="B683" s="123"/>
      <c r="C683" s="123"/>
      <c r="D683" s="123"/>
      <c r="E683" s="123"/>
      <c r="F683" s="325"/>
      <c r="G683" s="123"/>
      <c r="H683" s="123"/>
      <c r="I683" s="123"/>
      <c r="J683" s="123"/>
      <c r="L683" s="123"/>
    </row>
    <row r="684" spans="1:12" s="122" customFormat="1" x14ac:dyDescent="0.3">
      <c r="A684" s="123"/>
      <c r="B684" s="123"/>
      <c r="C684" s="123"/>
      <c r="D684" s="123"/>
      <c r="E684" s="123"/>
      <c r="F684" s="325"/>
      <c r="G684" s="123"/>
      <c r="H684" s="123"/>
      <c r="I684" s="123"/>
      <c r="J684" s="123"/>
      <c r="L684" s="123"/>
    </row>
    <row r="685" spans="1:12" s="122" customFormat="1" x14ac:dyDescent="0.3">
      <c r="A685" s="123"/>
      <c r="B685" s="123"/>
      <c r="C685" s="123"/>
      <c r="D685" s="123"/>
      <c r="E685" s="123"/>
      <c r="F685" s="325"/>
      <c r="G685" s="123"/>
      <c r="H685" s="123"/>
      <c r="I685" s="123"/>
      <c r="J685" s="123"/>
      <c r="L685" s="123"/>
    </row>
    <row r="686" spans="1:12" s="122" customFormat="1" x14ac:dyDescent="0.3">
      <c r="A686" s="123"/>
      <c r="B686" s="123"/>
      <c r="C686" s="123"/>
      <c r="D686" s="123"/>
      <c r="E686" s="123"/>
      <c r="F686" s="325"/>
      <c r="G686" s="123"/>
      <c r="H686" s="123"/>
      <c r="I686" s="123"/>
      <c r="J686" s="123"/>
      <c r="L686" s="123"/>
    </row>
    <row r="687" spans="1:12" s="122" customFormat="1" x14ac:dyDescent="0.3">
      <c r="A687" s="123"/>
      <c r="B687" s="123"/>
      <c r="C687" s="123"/>
      <c r="D687" s="123"/>
      <c r="E687" s="123"/>
      <c r="F687" s="325"/>
      <c r="G687" s="123"/>
      <c r="H687" s="123"/>
      <c r="I687" s="123"/>
      <c r="J687" s="123"/>
      <c r="L687" s="123"/>
    </row>
    <row r="688" spans="1:12" s="122" customFormat="1" x14ac:dyDescent="0.3">
      <c r="A688" s="123"/>
      <c r="B688" s="123"/>
      <c r="C688" s="123"/>
      <c r="D688" s="123"/>
      <c r="E688" s="123"/>
      <c r="F688" s="325"/>
      <c r="G688" s="123"/>
      <c r="H688" s="123"/>
      <c r="I688" s="123"/>
      <c r="J688" s="123"/>
      <c r="L688" s="123"/>
    </row>
    <row r="689" spans="1:12" s="122" customFormat="1" x14ac:dyDescent="0.3">
      <c r="A689" s="123"/>
      <c r="B689" s="123"/>
      <c r="C689" s="123"/>
      <c r="D689" s="123"/>
      <c r="E689" s="123"/>
      <c r="F689" s="325"/>
      <c r="G689" s="123"/>
      <c r="H689" s="123"/>
      <c r="I689" s="123"/>
      <c r="J689" s="123"/>
      <c r="L689" s="123"/>
    </row>
    <row r="690" spans="1:12" s="122" customFormat="1" x14ac:dyDescent="0.3">
      <c r="A690" s="123"/>
      <c r="B690" s="123"/>
      <c r="C690" s="123"/>
      <c r="D690" s="123"/>
      <c r="E690" s="123"/>
      <c r="F690" s="325"/>
      <c r="G690" s="123"/>
      <c r="H690" s="123"/>
      <c r="I690" s="123"/>
      <c r="J690" s="123"/>
      <c r="L690" s="123"/>
    </row>
    <row r="691" spans="1:12" s="122" customFormat="1" x14ac:dyDescent="0.3">
      <c r="A691" s="123"/>
      <c r="B691" s="123"/>
      <c r="C691" s="123"/>
      <c r="D691" s="123"/>
      <c r="E691" s="123"/>
      <c r="F691" s="325"/>
      <c r="G691" s="123"/>
      <c r="H691" s="123"/>
      <c r="I691" s="123"/>
      <c r="J691" s="123"/>
      <c r="L691" s="123"/>
    </row>
    <row r="692" spans="1:12" s="122" customFormat="1" x14ac:dyDescent="0.3">
      <c r="A692" s="123"/>
      <c r="B692" s="123"/>
      <c r="C692" s="123"/>
      <c r="D692" s="123"/>
      <c r="E692" s="123"/>
      <c r="F692" s="325"/>
      <c r="G692" s="123"/>
      <c r="H692" s="123"/>
      <c r="I692" s="123"/>
      <c r="J692" s="123"/>
      <c r="L692" s="123"/>
    </row>
    <row r="693" spans="1:12" s="122" customFormat="1" x14ac:dyDescent="0.3">
      <c r="A693" s="123"/>
      <c r="B693" s="123"/>
      <c r="C693" s="123"/>
      <c r="D693" s="123"/>
      <c r="E693" s="123"/>
      <c r="F693" s="325"/>
      <c r="G693" s="123"/>
      <c r="H693" s="123"/>
      <c r="I693" s="123"/>
      <c r="J693" s="123"/>
      <c r="L693" s="123"/>
    </row>
    <row r="694" spans="1:12" s="122" customFormat="1" x14ac:dyDescent="0.3">
      <c r="A694" s="123"/>
      <c r="B694" s="123"/>
      <c r="C694" s="123"/>
      <c r="D694" s="123"/>
      <c r="E694" s="123"/>
      <c r="F694" s="325"/>
      <c r="G694" s="123"/>
      <c r="H694" s="123"/>
      <c r="I694" s="123"/>
      <c r="J694" s="123"/>
      <c r="L694" s="123"/>
    </row>
    <row r="695" spans="1:12" s="122" customFormat="1" x14ac:dyDescent="0.3">
      <c r="A695" s="123"/>
      <c r="B695" s="123"/>
      <c r="C695" s="123"/>
      <c r="D695" s="123"/>
      <c r="E695" s="123"/>
      <c r="F695" s="325"/>
      <c r="G695" s="123"/>
      <c r="H695" s="123"/>
      <c r="I695" s="123"/>
      <c r="J695" s="123"/>
      <c r="L695" s="123"/>
    </row>
    <row r="696" spans="1:12" s="122" customFormat="1" x14ac:dyDescent="0.3">
      <c r="A696" s="123"/>
      <c r="B696" s="123"/>
      <c r="C696" s="123"/>
      <c r="D696" s="123"/>
      <c r="E696" s="123"/>
      <c r="F696" s="325"/>
      <c r="G696" s="123"/>
      <c r="H696" s="123"/>
      <c r="I696" s="123"/>
      <c r="J696" s="123"/>
      <c r="L696" s="123"/>
    </row>
    <row r="697" spans="1:12" s="122" customFormat="1" x14ac:dyDescent="0.3">
      <c r="A697" s="123"/>
      <c r="B697" s="123"/>
      <c r="C697" s="123"/>
      <c r="D697" s="123"/>
      <c r="E697" s="123"/>
      <c r="F697" s="325"/>
      <c r="G697" s="123"/>
      <c r="H697" s="123"/>
      <c r="I697" s="123"/>
      <c r="J697" s="123"/>
      <c r="L697" s="123"/>
    </row>
    <row r="698" spans="1:12" s="122" customFormat="1" x14ac:dyDescent="0.3">
      <c r="A698" s="123"/>
      <c r="B698" s="123"/>
      <c r="C698" s="123"/>
      <c r="D698" s="123"/>
      <c r="E698" s="123"/>
      <c r="F698" s="325"/>
      <c r="G698" s="123"/>
      <c r="H698" s="123"/>
      <c r="I698" s="123"/>
      <c r="J698" s="123"/>
      <c r="L698" s="123"/>
    </row>
    <row r="699" spans="1:12" s="122" customFormat="1" x14ac:dyDescent="0.3">
      <c r="A699" s="123"/>
      <c r="B699" s="123"/>
      <c r="C699" s="123"/>
      <c r="D699" s="123"/>
      <c r="E699" s="123"/>
      <c r="F699" s="325"/>
      <c r="G699" s="123"/>
      <c r="H699" s="123"/>
      <c r="I699" s="123"/>
      <c r="J699" s="123"/>
      <c r="L699" s="123"/>
    </row>
    <row r="700" spans="1:12" s="122" customFormat="1" x14ac:dyDescent="0.3">
      <c r="A700" s="123"/>
      <c r="B700" s="123"/>
      <c r="C700" s="123"/>
      <c r="D700" s="123"/>
      <c r="E700" s="123"/>
      <c r="F700" s="325"/>
      <c r="G700" s="123"/>
      <c r="H700" s="123"/>
      <c r="I700" s="123"/>
      <c r="J700" s="123"/>
      <c r="L700" s="123"/>
    </row>
    <row r="701" spans="1:12" s="122" customFormat="1" x14ac:dyDescent="0.3">
      <c r="A701" s="123"/>
      <c r="B701" s="123"/>
      <c r="C701" s="123"/>
      <c r="D701" s="123"/>
      <c r="E701" s="123"/>
      <c r="F701" s="325"/>
      <c r="G701" s="123"/>
      <c r="H701" s="123"/>
      <c r="I701" s="123"/>
      <c r="J701" s="123"/>
      <c r="L701" s="123"/>
    </row>
    <row r="702" spans="1:12" s="122" customFormat="1" x14ac:dyDescent="0.3">
      <c r="A702" s="123"/>
      <c r="B702" s="123"/>
      <c r="C702" s="123"/>
      <c r="D702" s="123"/>
      <c r="E702" s="123"/>
      <c r="F702" s="325"/>
      <c r="G702" s="123"/>
      <c r="H702" s="123"/>
      <c r="I702" s="123"/>
      <c r="J702" s="123"/>
      <c r="L702" s="123"/>
    </row>
    <row r="703" spans="1:12" s="122" customFormat="1" x14ac:dyDescent="0.3">
      <c r="A703" s="123"/>
      <c r="B703" s="123"/>
      <c r="C703" s="123"/>
      <c r="D703" s="123"/>
      <c r="E703" s="123"/>
      <c r="F703" s="325"/>
      <c r="G703" s="123"/>
      <c r="H703" s="123"/>
      <c r="I703" s="123"/>
      <c r="J703" s="123"/>
      <c r="L703" s="123"/>
    </row>
    <row r="704" spans="1:12" s="122" customFormat="1" x14ac:dyDescent="0.3">
      <c r="A704" s="123"/>
      <c r="B704" s="123"/>
      <c r="C704" s="123"/>
      <c r="D704" s="123"/>
      <c r="E704" s="123"/>
      <c r="F704" s="325"/>
      <c r="G704" s="123"/>
      <c r="H704" s="123"/>
      <c r="I704" s="123"/>
      <c r="J704" s="123"/>
      <c r="L704" s="123"/>
    </row>
    <row r="705" spans="1:12" s="122" customFormat="1" x14ac:dyDescent="0.3">
      <c r="A705" s="123"/>
      <c r="B705" s="123"/>
      <c r="C705" s="123"/>
      <c r="D705" s="123"/>
      <c r="E705" s="123"/>
      <c r="F705" s="325"/>
      <c r="G705" s="123"/>
      <c r="H705" s="123"/>
      <c r="I705" s="123"/>
      <c r="J705" s="123"/>
      <c r="L705" s="123"/>
    </row>
    <row r="706" spans="1:12" s="122" customFormat="1" x14ac:dyDescent="0.3">
      <c r="A706" s="123"/>
      <c r="B706" s="123"/>
      <c r="C706" s="123"/>
      <c r="D706" s="123"/>
      <c r="E706" s="123"/>
      <c r="F706" s="325"/>
      <c r="G706" s="123"/>
      <c r="H706" s="123"/>
      <c r="I706" s="123"/>
      <c r="J706" s="123"/>
      <c r="L706" s="123"/>
    </row>
    <row r="707" spans="1:12" s="122" customFormat="1" x14ac:dyDescent="0.3">
      <c r="A707" s="123"/>
      <c r="B707" s="123"/>
      <c r="C707" s="123"/>
      <c r="D707" s="123"/>
      <c r="E707" s="123"/>
      <c r="F707" s="325"/>
      <c r="G707" s="123"/>
      <c r="H707" s="123"/>
      <c r="I707" s="123"/>
      <c r="J707" s="123"/>
      <c r="L707" s="123"/>
    </row>
    <row r="708" spans="1:12" s="122" customFormat="1" x14ac:dyDescent="0.3">
      <c r="A708" s="123"/>
      <c r="B708" s="123"/>
      <c r="C708" s="123"/>
      <c r="D708" s="123"/>
      <c r="E708" s="123"/>
      <c r="F708" s="325"/>
      <c r="G708" s="123"/>
      <c r="H708" s="123"/>
      <c r="I708" s="123"/>
      <c r="J708" s="123"/>
      <c r="L708" s="123"/>
    </row>
    <row r="709" spans="1:12" s="122" customFormat="1" x14ac:dyDescent="0.3">
      <c r="A709" s="123"/>
      <c r="B709" s="123"/>
      <c r="C709" s="123"/>
      <c r="D709" s="123"/>
      <c r="E709" s="123"/>
      <c r="F709" s="325"/>
      <c r="G709" s="123"/>
      <c r="H709" s="123"/>
      <c r="I709" s="123"/>
      <c r="J709" s="123"/>
      <c r="L709" s="123"/>
    </row>
    <row r="710" spans="1:12" s="122" customFormat="1" x14ac:dyDescent="0.3">
      <c r="A710" s="123"/>
      <c r="B710" s="123"/>
      <c r="C710" s="123"/>
      <c r="D710" s="123"/>
      <c r="E710" s="123"/>
      <c r="F710" s="325"/>
      <c r="G710" s="123"/>
      <c r="H710" s="123"/>
      <c r="I710" s="123"/>
      <c r="J710" s="123"/>
      <c r="L710" s="123"/>
    </row>
    <row r="711" spans="1:12" s="122" customFormat="1" x14ac:dyDescent="0.3">
      <c r="A711" s="123"/>
      <c r="B711" s="123"/>
      <c r="C711" s="123"/>
      <c r="D711" s="123"/>
      <c r="E711" s="123"/>
      <c r="F711" s="325"/>
      <c r="G711" s="123"/>
      <c r="H711" s="123"/>
      <c r="I711" s="123"/>
      <c r="J711" s="123"/>
      <c r="L711" s="123"/>
    </row>
    <row r="712" spans="1:12" s="122" customFormat="1" x14ac:dyDescent="0.3">
      <c r="A712" s="123"/>
      <c r="B712" s="123"/>
      <c r="C712" s="123"/>
      <c r="D712" s="123"/>
      <c r="E712" s="123"/>
      <c r="F712" s="325"/>
      <c r="G712" s="123"/>
      <c r="H712" s="123"/>
      <c r="I712" s="123"/>
      <c r="J712" s="123"/>
      <c r="L712" s="123"/>
    </row>
    <row r="713" spans="1:12" s="122" customFormat="1" x14ac:dyDescent="0.3">
      <c r="A713" s="123"/>
      <c r="B713" s="123"/>
      <c r="C713" s="123"/>
      <c r="D713" s="123"/>
      <c r="E713" s="123"/>
      <c r="F713" s="325"/>
      <c r="G713" s="123"/>
      <c r="H713" s="123"/>
      <c r="I713" s="123"/>
      <c r="J713" s="123"/>
      <c r="L713" s="123"/>
    </row>
    <row r="714" spans="1:12" s="122" customFormat="1" x14ac:dyDescent="0.3">
      <c r="A714" s="123"/>
      <c r="B714" s="123"/>
      <c r="C714" s="123"/>
      <c r="D714" s="123"/>
      <c r="E714" s="123"/>
      <c r="F714" s="325"/>
      <c r="G714" s="123"/>
      <c r="H714" s="123"/>
      <c r="I714" s="123"/>
      <c r="J714" s="123"/>
      <c r="L714" s="123"/>
    </row>
    <row r="715" spans="1:12" s="122" customFormat="1" x14ac:dyDescent="0.3">
      <c r="A715" s="123"/>
      <c r="B715" s="123"/>
      <c r="C715" s="123"/>
      <c r="D715" s="123"/>
      <c r="E715" s="123"/>
      <c r="F715" s="325"/>
      <c r="G715" s="123"/>
      <c r="H715" s="123"/>
      <c r="I715" s="123"/>
      <c r="J715" s="123"/>
      <c r="L715" s="123"/>
    </row>
    <row r="716" spans="1:12" s="122" customFormat="1" x14ac:dyDescent="0.3">
      <c r="A716" s="123"/>
      <c r="B716" s="123"/>
      <c r="C716" s="123"/>
      <c r="D716" s="123"/>
      <c r="E716" s="123"/>
      <c r="F716" s="325"/>
      <c r="G716" s="123"/>
      <c r="H716" s="123"/>
      <c r="I716" s="123"/>
      <c r="J716" s="123"/>
      <c r="L716" s="123"/>
    </row>
    <row r="717" spans="1:12" s="122" customFormat="1" x14ac:dyDescent="0.3">
      <c r="A717" s="123"/>
      <c r="B717" s="123"/>
      <c r="C717" s="123"/>
      <c r="D717" s="123"/>
      <c r="E717" s="123"/>
      <c r="F717" s="325"/>
      <c r="G717" s="123"/>
      <c r="H717" s="123"/>
      <c r="I717" s="123"/>
      <c r="J717" s="123"/>
      <c r="L717" s="123"/>
    </row>
    <row r="718" spans="1:12" s="122" customFormat="1" x14ac:dyDescent="0.3">
      <c r="A718" s="123"/>
      <c r="B718" s="123"/>
      <c r="C718" s="123"/>
      <c r="D718" s="123"/>
      <c r="E718" s="123"/>
      <c r="F718" s="325"/>
      <c r="G718" s="123"/>
      <c r="H718" s="123"/>
      <c r="I718" s="123"/>
      <c r="J718" s="123"/>
      <c r="L718" s="123"/>
    </row>
    <row r="719" spans="1:12" s="122" customFormat="1" x14ac:dyDescent="0.3">
      <c r="A719" s="123"/>
      <c r="B719" s="123"/>
      <c r="C719" s="123"/>
      <c r="D719" s="123"/>
      <c r="E719" s="123"/>
      <c r="F719" s="325"/>
      <c r="G719" s="123"/>
      <c r="H719" s="123"/>
      <c r="I719" s="123"/>
      <c r="J719" s="123"/>
      <c r="L719" s="123"/>
    </row>
    <row r="720" spans="1:12" s="122" customFormat="1" x14ac:dyDescent="0.3">
      <c r="A720" s="123"/>
      <c r="B720" s="123"/>
      <c r="C720" s="123"/>
      <c r="D720" s="123"/>
      <c r="E720" s="123"/>
      <c r="F720" s="325"/>
      <c r="G720" s="123"/>
      <c r="H720" s="123"/>
      <c r="I720" s="123"/>
      <c r="J720" s="123"/>
      <c r="L720" s="123"/>
    </row>
    <row r="721" spans="1:12" s="122" customFormat="1" x14ac:dyDescent="0.3">
      <c r="A721" s="123"/>
      <c r="B721" s="123"/>
      <c r="C721" s="123"/>
      <c r="D721" s="123"/>
      <c r="E721" s="123"/>
      <c r="F721" s="325"/>
      <c r="G721" s="123"/>
      <c r="H721" s="123"/>
      <c r="I721" s="123"/>
      <c r="J721" s="123"/>
      <c r="L721" s="123"/>
    </row>
    <row r="722" spans="1:12" s="122" customFormat="1" x14ac:dyDescent="0.3">
      <c r="A722" s="123"/>
      <c r="B722" s="123"/>
      <c r="C722" s="123"/>
      <c r="D722" s="123"/>
      <c r="E722" s="123"/>
      <c r="F722" s="325"/>
      <c r="G722" s="123"/>
      <c r="H722" s="123"/>
      <c r="I722" s="123"/>
      <c r="J722" s="123"/>
      <c r="L722" s="123"/>
    </row>
    <row r="723" spans="1:12" s="122" customFormat="1" x14ac:dyDescent="0.3">
      <c r="A723" s="123"/>
      <c r="B723" s="123"/>
      <c r="C723" s="123"/>
      <c r="D723" s="123"/>
      <c r="E723" s="123"/>
      <c r="F723" s="325"/>
      <c r="G723" s="123"/>
      <c r="H723" s="123"/>
      <c r="I723" s="123"/>
      <c r="J723" s="123"/>
      <c r="L723" s="123"/>
    </row>
    <row r="724" spans="1:12" s="122" customFormat="1" x14ac:dyDescent="0.3">
      <c r="A724" s="123"/>
      <c r="B724" s="123"/>
      <c r="C724" s="123"/>
      <c r="D724" s="123"/>
      <c r="E724" s="123"/>
      <c r="F724" s="325"/>
      <c r="G724" s="123"/>
      <c r="H724" s="123"/>
      <c r="I724" s="123"/>
      <c r="J724" s="123"/>
      <c r="L724" s="123"/>
    </row>
    <row r="725" spans="1:12" s="122" customFormat="1" x14ac:dyDescent="0.3">
      <c r="A725" s="123"/>
      <c r="B725" s="123"/>
      <c r="C725" s="123"/>
      <c r="D725" s="123"/>
      <c r="E725" s="123"/>
      <c r="F725" s="325"/>
      <c r="G725" s="123"/>
      <c r="H725" s="123"/>
      <c r="I725" s="123"/>
      <c r="J725" s="123"/>
      <c r="L725" s="123"/>
    </row>
    <row r="726" spans="1:12" s="122" customFormat="1" x14ac:dyDescent="0.3">
      <c r="A726" s="123"/>
      <c r="B726" s="123"/>
      <c r="C726" s="123"/>
      <c r="D726" s="123"/>
      <c r="E726" s="123"/>
      <c r="F726" s="325"/>
      <c r="G726" s="123"/>
      <c r="H726" s="123"/>
      <c r="I726" s="123"/>
      <c r="J726" s="123"/>
      <c r="L726" s="123"/>
    </row>
    <row r="727" spans="1:12" s="122" customFormat="1" x14ac:dyDescent="0.3">
      <c r="A727" s="123"/>
      <c r="B727" s="123"/>
      <c r="C727" s="123"/>
      <c r="D727" s="123"/>
      <c r="E727" s="123"/>
      <c r="F727" s="325"/>
      <c r="G727" s="123"/>
      <c r="H727" s="123"/>
      <c r="I727" s="123"/>
      <c r="J727" s="123"/>
      <c r="L727" s="123"/>
    </row>
    <row r="728" spans="1:12" s="122" customFormat="1" x14ac:dyDescent="0.3">
      <c r="A728" s="123"/>
      <c r="B728" s="123"/>
      <c r="C728" s="123"/>
      <c r="D728" s="123"/>
      <c r="E728" s="123"/>
      <c r="F728" s="325"/>
      <c r="G728" s="123"/>
      <c r="H728" s="123"/>
      <c r="I728" s="123"/>
      <c r="J728" s="123"/>
      <c r="L728" s="123"/>
    </row>
    <row r="729" spans="1:12" s="122" customFormat="1" x14ac:dyDescent="0.3">
      <c r="A729" s="123"/>
      <c r="B729" s="123"/>
      <c r="C729" s="123"/>
      <c r="D729" s="123"/>
      <c r="E729" s="123"/>
      <c r="F729" s="325"/>
      <c r="G729" s="123"/>
      <c r="H729" s="123"/>
      <c r="I729" s="123"/>
      <c r="J729" s="123"/>
      <c r="L729" s="123"/>
    </row>
    <row r="730" spans="1:12" s="122" customFormat="1" x14ac:dyDescent="0.3">
      <c r="A730" s="123"/>
      <c r="B730" s="123"/>
      <c r="C730" s="123"/>
      <c r="D730" s="123"/>
      <c r="E730" s="123"/>
      <c r="F730" s="325"/>
      <c r="G730" s="123"/>
      <c r="H730" s="123"/>
      <c r="I730" s="123"/>
      <c r="J730" s="123"/>
      <c r="L730" s="123"/>
    </row>
    <row r="731" spans="1:12" s="122" customFormat="1" x14ac:dyDescent="0.3">
      <c r="A731" s="123"/>
      <c r="B731" s="123"/>
      <c r="C731" s="123"/>
      <c r="D731" s="123"/>
      <c r="E731" s="123"/>
      <c r="F731" s="325"/>
      <c r="G731" s="123"/>
      <c r="H731" s="123"/>
      <c r="I731" s="123"/>
      <c r="J731" s="123"/>
      <c r="L731" s="123"/>
    </row>
    <row r="732" spans="1:12" s="122" customFormat="1" x14ac:dyDescent="0.3">
      <c r="A732" s="123"/>
      <c r="B732" s="123"/>
      <c r="C732" s="123"/>
      <c r="D732" s="123"/>
      <c r="E732" s="123"/>
      <c r="F732" s="325"/>
      <c r="G732" s="123"/>
      <c r="H732" s="123"/>
      <c r="I732" s="123"/>
      <c r="J732" s="123"/>
      <c r="L732" s="123"/>
    </row>
    <row r="733" spans="1:12" s="122" customFormat="1" x14ac:dyDescent="0.3">
      <c r="A733" s="123"/>
      <c r="B733" s="123"/>
      <c r="C733" s="123"/>
      <c r="D733" s="123"/>
      <c r="E733" s="123"/>
      <c r="F733" s="325"/>
      <c r="G733" s="123"/>
      <c r="H733" s="123"/>
      <c r="I733" s="123"/>
      <c r="J733" s="123"/>
      <c r="L733" s="123"/>
    </row>
    <row r="734" spans="1:12" s="122" customFormat="1" x14ac:dyDescent="0.3">
      <c r="A734" s="123"/>
      <c r="B734" s="123"/>
      <c r="C734" s="123"/>
      <c r="D734" s="123"/>
      <c r="E734" s="123"/>
      <c r="F734" s="325"/>
      <c r="G734" s="123"/>
      <c r="H734" s="123"/>
      <c r="I734" s="123"/>
      <c r="J734" s="123"/>
      <c r="L734" s="123"/>
    </row>
    <row r="735" spans="1:12" s="122" customFormat="1" x14ac:dyDescent="0.3">
      <c r="A735" s="123"/>
      <c r="B735" s="123"/>
      <c r="C735" s="123"/>
      <c r="D735" s="123"/>
      <c r="E735" s="123"/>
      <c r="F735" s="325"/>
      <c r="G735" s="123"/>
      <c r="H735" s="123"/>
      <c r="I735" s="123"/>
      <c r="J735" s="123"/>
      <c r="L735" s="123"/>
    </row>
    <row r="736" spans="1:12" s="122" customFormat="1" x14ac:dyDescent="0.3">
      <c r="A736" s="123"/>
      <c r="B736" s="123"/>
      <c r="C736" s="123"/>
      <c r="D736" s="123"/>
      <c r="E736" s="123"/>
      <c r="F736" s="325"/>
      <c r="G736" s="123"/>
      <c r="H736" s="123"/>
      <c r="I736" s="123"/>
      <c r="J736" s="123"/>
      <c r="L736" s="123"/>
    </row>
    <row r="737" spans="1:12" s="122" customFormat="1" x14ac:dyDescent="0.3">
      <c r="A737" s="123"/>
      <c r="B737" s="123"/>
      <c r="C737" s="123"/>
      <c r="D737" s="123"/>
      <c r="E737" s="123"/>
      <c r="F737" s="325"/>
      <c r="G737" s="123"/>
      <c r="H737" s="123"/>
      <c r="I737" s="123"/>
      <c r="J737" s="123"/>
      <c r="L737" s="123"/>
    </row>
    <row r="738" spans="1:12" s="122" customFormat="1" x14ac:dyDescent="0.3">
      <c r="A738" s="123"/>
      <c r="B738" s="123"/>
      <c r="C738" s="123"/>
      <c r="D738" s="123"/>
      <c r="E738" s="123"/>
      <c r="F738" s="325"/>
      <c r="G738" s="123"/>
      <c r="H738" s="123"/>
      <c r="I738" s="123"/>
      <c r="J738" s="123"/>
      <c r="L738" s="123"/>
    </row>
    <row r="739" spans="1:12" s="122" customFormat="1" x14ac:dyDescent="0.3">
      <c r="A739" s="123"/>
      <c r="B739" s="123"/>
      <c r="C739" s="123"/>
      <c r="D739" s="123"/>
      <c r="E739" s="123"/>
      <c r="F739" s="325"/>
      <c r="G739" s="123"/>
      <c r="H739" s="123"/>
      <c r="I739" s="123"/>
      <c r="J739" s="123"/>
      <c r="L739" s="123"/>
    </row>
    <row r="740" spans="1:12" s="122" customFormat="1" x14ac:dyDescent="0.3">
      <c r="A740" s="123"/>
      <c r="B740" s="123"/>
      <c r="C740" s="123"/>
      <c r="D740" s="123"/>
      <c r="E740" s="123"/>
      <c r="F740" s="325"/>
      <c r="G740" s="123"/>
      <c r="H740" s="123"/>
      <c r="I740" s="123"/>
      <c r="J740" s="123"/>
      <c r="L740" s="123"/>
    </row>
    <row r="741" spans="1:12" s="122" customFormat="1" x14ac:dyDescent="0.3">
      <c r="A741" s="123"/>
      <c r="B741" s="123"/>
      <c r="C741" s="123"/>
      <c r="D741" s="123"/>
      <c r="E741" s="123"/>
      <c r="F741" s="325"/>
      <c r="G741" s="123"/>
      <c r="H741" s="123"/>
      <c r="I741" s="123"/>
      <c r="J741" s="123"/>
      <c r="L741" s="123"/>
    </row>
    <row r="742" spans="1:12" s="122" customFormat="1" x14ac:dyDescent="0.3">
      <c r="A742" s="123"/>
      <c r="B742" s="123"/>
      <c r="C742" s="123"/>
      <c r="D742" s="123"/>
      <c r="E742" s="123"/>
      <c r="F742" s="325"/>
      <c r="G742" s="123"/>
      <c r="H742" s="123"/>
      <c r="I742" s="123"/>
      <c r="J742" s="123"/>
      <c r="L742" s="123"/>
    </row>
    <row r="743" spans="1:12" s="122" customFormat="1" x14ac:dyDescent="0.3">
      <c r="A743" s="123"/>
      <c r="B743" s="123"/>
      <c r="C743" s="123"/>
      <c r="D743" s="123"/>
      <c r="E743" s="123"/>
      <c r="F743" s="325"/>
      <c r="G743" s="123"/>
      <c r="H743" s="123"/>
      <c r="I743" s="123"/>
      <c r="J743" s="123"/>
      <c r="L743" s="123"/>
    </row>
    <row r="744" spans="1:12" s="122" customFormat="1" x14ac:dyDescent="0.3">
      <c r="A744" s="123"/>
      <c r="B744" s="123"/>
      <c r="C744" s="123"/>
      <c r="D744" s="123"/>
      <c r="E744" s="123"/>
      <c r="F744" s="325"/>
      <c r="G744" s="123"/>
      <c r="H744" s="123"/>
      <c r="I744" s="123"/>
      <c r="J744" s="123"/>
      <c r="L744" s="123"/>
    </row>
    <row r="745" spans="1:12" s="122" customFormat="1" x14ac:dyDescent="0.3">
      <c r="A745" s="123"/>
      <c r="B745" s="123"/>
      <c r="C745" s="123"/>
      <c r="D745" s="123"/>
      <c r="E745" s="123"/>
      <c r="F745" s="325"/>
      <c r="G745" s="123"/>
      <c r="H745" s="123"/>
      <c r="I745" s="123"/>
      <c r="J745" s="123"/>
      <c r="L745" s="123"/>
    </row>
    <row r="746" spans="1:12" s="122" customFormat="1" x14ac:dyDescent="0.3">
      <c r="A746" s="123"/>
      <c r="B746" s="123"/>
      <c r="C746" s="123"/>
      <c r="D746" s="123"/>
      <c r="E746" s="123"/>
      <c r="F746" s="325"/>
      <c r="G746" s="123"/>
      <c r="H746" s="123"/>
      <c r="I746" s="123"/>
      <c r="J746" s="123"/>
      <c r="L746" s="123"/>
    </row>
    <row r="747" spans="1:12" s="122" customFormat="1" x14ac:dyDescent="0.3">
      <c r="A747" s="123"/>
      <c r="B747" s="123"/>
      <c r="C747" s="123"/>
      <c r="D747" s="123"/>
      <c r="E747" s="123"/>
      <c r="F747" s="325"/>
      <c r="G747" s="123"/>
      <c r="H747" s="123"/>
      <c r="I747" s="123"/>
      <c r="J747" s="123"/>
      <c r="L747" s="123"/>
    </row>
    <row r="748" spans="1:12" s="122" customFormat="1" x14ac:dyDescent="0.3">
      <c r="A748" s="123"/>
      <c r="B748" s="123"/>
      <c r="C748" s="123"/>
      <c r="D748" s="123"/>
      <c r="E748" s="123"/>
      <c r="F748" s="325"/>
      <c r="G748" s="123"/>
      <c r="H748" s="123"/>
      <c r="I748" s="123"/>
      <c r="J748" s="123"/>
      <c r="L748" s="123"/>
    </row>
    <row r="749" spans="1:12" s="122" customFormat="1" x14ac:dyDescent="0.3">
      <c r="A749" s="123"/>
      <c r="B749" s="123"/>
      <c r="C749" s="123"/>
      <c r="D749" s="123"/>
      <c r="E749" s="123"/>
      <c r="F749" s="325"/>
      <c r="G749" s="123"/>
      <c r="H749" s="123"/>
      <c r="I749" s="123"/>
      <c r="J749" s="123"/>
      <c r="L749" s="123"/>
    </row>
    <row r="750" spans="1:12" s="122" customFormat="1" x14ac:dyDescent="0.3">
      <c r="A750" s="123"/>
      <c r="B750" s="123"/>
      <c r="C750" s="123"/>
      <c r="D750" s="123"/>
      <c r="E750" s="123"/>
      <c r="F750" s="325"/>
      <c r="G750" s="123"/>
      <c r="H750" s="123"/>
      <c r="I750" s="123"/>
      <c r="J750" s="123"/>
      <c r="L750" s="123"/>
    </row>
    <row r="751" spans="1:12" s="122" customFormat="1" x14ac:dyDescent="0.3">
      <c r="A751" s="123"/>
      <c r="B751" s="123"/>
      <c r="C751" s="123"/>
      <c r="D751" s="123"/>
      <c r="E751" s="123"/>
      <c r="F751" s="325"/>
      <c r="G751" s="123"/>
      <c r="H751" s="123"/>
      <c r="I751" s="123"/>
      <c r="J751" s="123"/>
      <c r="L751" s="123"/>
    </row>
    <row r="752" spans="1:12" s="122" customFormat="1" x14ac:dyDescent="0.3">
      <c r="A752" s="123"/>
      <c r="B752" s="123"/>
      <c r="C752" s="123"/>
      <c r="D752" s="123"/>
      <c r="E752" s="123"/>
      <c r="F752" s="325"/>
      <c r="G752" s="123"/>
      <c r="H752" s="123"/>
      <c r="I752" s="123"/>
      <c r="J752" s="123"/>
      <c r="L752" s="123"/>
    </row>
    <row r="753" spans="1:12" s="122" customFormat="1" x14ac:dyDescent="0.3">
      <c r="A753" s="123"/>
      <c r="B753" s="123"/>
      <c r="C753" s="123"/>
      <c r="D753" s="123"/>
      <c r="E753" s="123"/>
      <c r="F753" s="325"/>
      <c r="G753" s="123"/>
      <c r="H753" s="123"/>
      <c r="I753" s="123"/>
      <c r="J753" s="123"/>
      <c r="L753" s="123"/>
    </row>
    <row r="754" spans="1:12" s="122" customFormat="1" x14ac:dyDescent="0.3">
      <c r="A754" s="123"/>
      <c r="B754" s="123"/>
      <c r="C754" s="123"/>
      <c r="D754" s="123"/>
      <c r="E754" s="123"/>
      <c r="F754" s="325"/>
      <c r="G754" s="123"/>
      <c r="H754" s="123"/>
      <c r="I754" s="123"/>
      <c r="J754" s="123"/>
      <c r="L754" s="123"/>
    </row>
    <row r="755" spans="1:12" s="122" customFormat="1" x14ac:dyDescent="0.3">
      <c r="A755" s="123"/>
      <c r="B755" s="123"/>
      <c r="C755" s="123"/>
      <c r="D755" s="123"/>
      <c r="E755" s="123"/>
      <c r="F755" s="325"/>
      <c r="G755" s="123"/>
      <c r="H755" s="123"/>
      <c r="I755" s="123"/>
      <c r="J755" s="123"/>
      <c r="L755" s="123"/>
    </row>
    <row r="756" spans="1:12" s="122" customFormat="1" x14ac:dyDescent="0.3">
      <c r="A756" s="123"/>
      <c r="B756" s="123"/>
      <c r="C756" s="123"/>
      <c r="D756" s="123"/>
      <c r="E756" s="123"/>
      <c r="F756" s="325"/>
      <c r="G756" s="123"/>
      <c r="H756" s="123"/>
      <c r="I756" s="123"/>
      <c r="J756" s="123"/>
      <c r="L756" s="123"/>
    </row>
    <row r="757" spans="1:12" s="122" customFormat="1" x14ac:dyDescent="0.3">
      <c r="A757" s="123"/>
      <c r="B757" s="123"/>
      <c r="C757" s="123"/>
      <c r="D757" s="123"/>
      <c r="E757" s="123"/>
      <c r="F757" s="325"/>
      <c r="G757" s="123"/>
      <c r="H757" s="123"/>
      <c r="I757" s="123"/>
      <c r="J757" s="123"/>
      <c r="L757" s="123"/>
    </row>
    <row r="758" spans="1:12" s="122" customFormat="1" x14ac:dyDescent="0.3">
      <c r="A758" s="123"/>
      <c r="B758" s="123"/>
      <c r="C758" s="123"/>
      <c r="D758" s="123"/>
      <c r="E758" s="123"/>
      <c r="F758" s="325"/>
      <c r="G758" s="123"/>
      <c r="H758" s="123"/>
      <c r="I758" s="123"/>
      <c r="J758" s="123"/>
      <c r="L758" s="123"/>
    </row>
    <row r="759" spans="1:12" s="122" customFormat="1" x14ac:dyDescent="0.3">
      <c r="A759" s="123"/>
      <c r="B759" s="123"/>
      <c r="C759" s="123"/>
      <c r="D759" s="123"/>
      <c r="E759" s="123"/>
      <c r="F759" s="325"/>
      <c r="G759" s="123"/>
      <c r="H759" s="123"/>
      <c r="I759" s="123"/>
      <c r="J759" s="123"/>
      <c r="L759" s="123"/>
    </row>
    <row r="760" spans="1:12" s="122" customFormat="1" x14ac:dyDescent="0.3">
      <c r="A760" s="123"/>
      <c r="B760" s="123"/>
      <c r="C760" s="123"/>
      <c r="D760" s="123"/>
      <c r="E760" s="123"/>
      <c r="F760" s="325"/>
      <c r="G760" s="123"/>
      <c r="H760" s="123"/>
      <c r="I760" s="123"/>
      <c r="J760" s="123"/>
      <c r="L760" s="123"/>
    </row>
    <row r="761" spans="1:12" s="122" customFormat="1" x14ac:dyDescent="0.3">
      <c r="A761" s="123"/>
      <c r="B761" s="123"/>
      <c r="C761" s="123"/>
      <c r="D761" s="123"/>
      <c r="E761" s="123"/>
      <c r="F761" s="325"/>
      <c r="G761" s="123"/>
      <c r="H761" s="123"/>
      <c r="I761" s="123"/>
      <c r="J761" s="123"/>
      <c r="L761" s="123"/>
    </row>
    <row r="762" spans="1:12" s="122" customFormat="1" x14ac:dyDescent="0.3">
      <c r="A762" s="123"/>
      <c r="B762" s="123"/>
      <c r="C762" s="123"/>
      <c r="D762" s="123"/>
      <c r="E762" s="123"/>
      <c r="F762" s="325"/>
      <c r="G762" s="123"/>
      <c r="H762" s="123"/>
      <c r="I762" s="123"/>
      <c r="J762" s="123"/>
      <c r="L762" s="123"/>
    </row>
    <row r="763" spans="1:12" s="122" customFormat="1" x14ac:dyDescent="0.3">
      <c r="A763" s="123"/>
      <c r="B763" s="123"/>
      <c r="C763" s="123"/>
      <c r="D763" s="123"/>
      <c r="E763" s="123"/>
      <c r="F763" s="325"/>
      <c r="G763" s="123"/>
      <c r="H763" s="123"/>
      <c r="I763" s="123"/>
      <c r="J763" s="123"/>
      <c r="L763" s="123"/>
    </row>
    <row r="764" spans="1:12" s="122" customFormat="1" x14ac:dyDescent="0.3">
      <c r="A764" s="123"/>
      <c r="B764" s="123"/>
      <c r="C764" s="123"/>
      <c r="D764" s="123"/>
      <c r="E764" s="123"/>
      <c r="F764" s="325"/>
      <c r="G764" s="123"/>
      <c r="H764" s="123"/>
      <c r="I764" s="123"/>
      <c r="J764" s="123"/>
      <c r="L764" s="123"/>
    </row>
    <row r="765" spans="1:12" s="122" customFormat="1" x14ac:dyDescent="0.3">
      <c r="A765" s="123"/>
      <c r="B765" s="123"/>
      <c r="C765" s="123"/>
      <c r="D765" s="123"/>
      <c r="E765" s="123"/>
      <c r="F765" s="325"/>
      <c r="G765" s="123"/>
      <c r="H765" s="123"/>
      <c r="I765" s="123"/>
      <c r="J765" s="123"/>
      <c r="L765" s="123"/>
    </row>
    <row r="766" spans="1:12" s="122" customFormat="1" x14ac:dyDescent="0.3">
      <c r="A766" s="123"/>
      <c r="B766" s="123"/>
      <c r="C766" s="123"/>
      <c r="D766" s="123"/>
      <c r="E766" s="123"/>
      <c r="F766" s="325"/>
      <c r="G766" s="123"/>
      <c r="H766" s="123"/>
      <c r="I766" s="123"/>
      <c r="J766" s="123"/>
      <c r="L766" s="123"/>
    </row>
    <row r="767" spans="1:12" s="122" customFormat="1" x14ac:dyDescent="0.3">
      <c r="A767" s="123"/>
      <c r="B767" s="123"/>
      <c r="C767" s="123"/>
      <c r="D767" s="123"/>
      <c r="E767" s="123"/>
      <c r="F767" s="325"/>
      <c r="G767" s="123"/>
      <c r="H767" s="123"/>
      <c r="I767" s="123"/>
      <c r="J767" s="123"/>
      <c r="L767" s="123"/>
    </row>
    <row r="768" spans="1:12" s="122" customFormat="1" x14ac:dyDescent="0.3">
      <c r="A768" s="123"/>
      <c r="B768" s="123"/>
      <c r="C768" s="123"/>
      <c r="D768" s="123"/>
      <c r="E768" s="123"/>
      <c r="F768" s="325"/>
      <c r="G768" s="123"/>
      <c r="H768" s="123"/>
      <c r="I768" s="123"/>
      <c r="J768" s="123"/>
      <c r="L768" s="123"/>
    </row>
    <row r="769" spans="1:12" s="122" customFormat="1" x14ac:dyDescent="0.3">
      <c r="A769" s="123"/>
      <c r="B769" s="123"/>
      <c r="C769" s="123"/>
      <c r="D769" s="123"/>
      <c r="E769" s="123"/>
      <c r="F769" s="325"/>
      <c r="G769" s="123"/>
      <c r="H769" s="123"/>
      <c r="I769" s="123"/>
      <c r="J769" s="123"/>
      <c r="L769" s="123"/>
    </row>
    <row r="770" spans="1:12" s="122" customFormat="1" x14ac:dyDescent="0.3">
      <c r="A770" s="123"/>
      <c r="B770" s="123"/>
      <c r="C770" s="123"/>
      <c r="D770" s="123"/>
      <c r="E770" s="123"/>
      <c r="F770" s="325"/>
      <c r="G770" s="123"/>
      <c r="H770" s="123"/>
      <c r="I770" s="123"/>
      <c r="J770" s="123"/>
      <c r="L770" s="123"/>
    </row>
    <row r="771" spans="1:12" s="122" customFormat="1" x14ac:dyDescent="0.3">
      <c r="A771" s="123"/>
      <c r="B771" s="123"/>
      <c r="C771" s="123"/>
      <c r="D771" s="123"/>
      <c r="E771" s="123"/>
      <c r="F771" s="325"/>
      <c r="G771" s="123"/>
      <c r="H771" s="123"/>
      <c r="I771" s="123"/>
      <c r="J771" s="123"/>
      <c r="L771" s="123"/>
    </row>
    <row r="772" spans="1:12" s="122" customFormat="1" x14ac:dyDescent="0.3">
      <c r="A772" s="123"/>
      <c r="B772" s="123"/>
      <c r="C772" s="123"/>
      <c r="D772" s="123"/>
      <c r="E772" s="123"/>
      <c r="F772" s="325"/>
      <c r="G772" s="123"/>
      <c r="H772" s="123"/>
      <c r="I772" s="123"/>
      <c r="J772" s="123"/>
      <c r="L772" s="123"/>
    </row>
    <row r="773" spans="1:12" s="122" customFormat="1" x14ac:dyDescent="0.3">
      <c r="A773" s="123"/>
      <c r="B773" s="123"/>
      <c r="C773" s="123"/>
      <c r="D773" s="123"/>
      <c r="E773" s="123"/>
      <c r="F773" s="325"/>
      <c r="G773" s="123"/>
      <c r="H773" s="123"/>
      <c r="I773" s="123"/>
      <c r="J773" s="123"/>
      <c r="L773" s="123"/>
    </row>
    <row r="774" spans="1:12" s="122" customFormat="1" x14ac:dyDescent="0.3">
      <c r="A774" s="123"/>
      <c r="B774" s="123"/>
      <c r="C774" s="123"/>
      <c r="D774" s="123"/>
      <c r="E774" s="123"/>
      <c r="F774" s="325"/>
      <c r="G774" s="123"/>
      <c r="H774" s="123"/>
      <c r="I774" s="123"/>
      <c r="J774" s="123"/>
      <c r="L774" s="123"/>
    </row>
    <row r="775" spans="1:12" s="122" customFormat="1" x14ac:dyDescent="0.3">
      <c r="A775" s="123"/>
      <c r="B775" s="123"/>
      <c r="C775" s="123"/>
      <c r="D775" s="123"/>
      <c r="E775" s="123"/>
      <c r="F775" s="325"/>
      <c r="G775" s="123"/>
      <c r="H775" s="123"/>
      <c r="I775" s="123"/>
      <c r="J775" s="123"/>
      <c r="L775" s="123"/>
    </row>
    <row r="776" spans="1:12" s="122" customFormat="1" x14ac:dyDescent="0.3">
      <c r="A776" s="123"/>
      <c r="B776" s="123"/>
      <c r="C776" s="123"/>
      <c r="D776" s="123"/>
      <c r="E776" s="123"/>
      <c r="F776" s="325"/>
      <c r="G776" s="123"/>
      <c r="H776" s="123"/>
      <c r="I776" s="123"/>
      <c r="J776" s="123"/>
      <c r="L776" s="123"/>
    </row>
    <row r="777" spans="1:12" s="122" customFormat="1" x14ac:dyDescent="0.3">
      <c r="A777" s="123"/>
      <c r="B777" s="123"/>
      <c r="C777" s="123"/>
      <c r="D777" s="123"/>
      <c r="E777" s="123"/>
      <c r="F777" s="325"/>
      <c r="G777" s="123"/>
      <c r="H777" s="123"/>
      <c r="I777" s="123"/>
      <c r="J777" s="123"/>
      <c r="L777" s="123"/>
    </row>
    <row r="778" spans="1:12" s="122" customFormat="1" x14ac:dyDescent="0.3">
      <c r="A778" s="123"/>
      <c r="B778" s="123"/>
      <c r="C778" s="123"/>
      <c r="D778" s="123"/>
      <c r="E778" s="123"/>
      <c r="F778" s="325"/>
      <c r="G778" s="123"/>
      <c r="H778" s="123"/>
      <c r="I778" s="123"/>
      <c r="J778" s="123"/>
      <c r="L778" s="123"/>
    </row>
    <row r="779" spans="1:12" s="122" customFormat="1" x14ac:dyDescent="0.3">
      <c r="A779" s="123"/>
      <c r="B779" s="123"/>
      <c r="C779" s="123"/>
      <c r="D779" s="123"/>
      <c r="E779" s="123"/>
      <c r="F779" s="325"/>
      <c r="G779" s="123"/>
      <c r="H779" s="123"/>
      <c r="I779" s="123"/>
      <c r="J779" s="123"/>
      <c r="L779" s="123"/>
    </row>
    <row r="780" spans="1:12" s="122" customFormat="1" x14ac:dyDescent="0.3">
      <c r="A780" s="123"/>
      <c r="B780" s="123"/>
      <c r="C780" s="123"/>
      <c r="D780" s="123"/>
      <c r="E780" s="123"/>
      <c r="F780" s="325"/>
      <c r="G780" s="123"/>
      <c r="H780" s="123"/>
      <c r="I780" s="123"/>
      <c r="J780" s="123"/>
      <c r="L780" s="123"/>
    </row>
    <row r="781" spans="1:12" s="122" customFormat="1" x14ac:dyDescent="0.3">
      <c r="A781" s="123"/>
      <c r="B781" s="123"/>
      <c r="C781" s="123"/>
      <c r="D781" s="123"/>
      <c r="E781" s="123"/>
      <c r="F781" s="325"/>
      <c r="G781" s="123"/>
      <c r="H781" s="123"/>
      <c r="I781" s="123"/>
      <c r="J781" s="123"/>
      <c r="L781" s="123"/>
    </row>
    <row r="782" spans="1:12" s="122" customFormat="1" x14ac:dyDescent="0.3">
      <c r="A782" s="123"/>
      <c r="B782" s="123"/>
      <c r="C782" s="123"/>
      <c r="D782" s="123"/>
      <c r="E782" s="123"/>
      <c r="F782" s="325"/>
      <c r="G782" s="123"/>
      <c r="H782" s="123"/>
      <c r="I782" s="123"/>
      <c r="J782" s="123"/>
      <c r="L782" s="123"/>
    </row>
    <row r="783" spans="1:12" s="122" customFormat="1" x14ac:dyDescent="0.3">
      <c r="A783" s="123"/>
      <c r="B783" s="123"/>
      <c r="C783" s="123"/>
      <c r="D783" s="123"/>
      <c r="E783" s="123"/>
      <c r="F783" s="325"/>
      <c r="G783" s="123"/>
      <c r="H783" s="123"/>
      <c r="I783" s="123"/>
      <c r="J783" s="123"/>
      <c r="L783" s="123"/>
    </row>
    <row r="784" spans="1:12" s="122" customFormat="1" x14ac:dyDescent="0.3">
      <c r="A784" s="123"/>
      <c r="B784" s="123"/>
      <c r="C784" s="123"/>
      <c r="D784" s="123"/>
      <c r="E784" s="123"/>
      <c r="F784" s="325"/>
      <c r="G784" s="123"/>
      <c r="H784" s="123"/>
      <c r="I784" s="123"/>
      <c r="J784" s="123"/>
      <c r="L784" s="123"/>
    </row>
    <row r="785" spans="1:12" s="122" customFormat="1" x14ac:dyDescent="0.3">
      <c r="A785" s="123"/>
      <c r="B785" s="123"/>
      <c r="C785" s="123"/>
      <c r="D785" s="123"/>
      <c r="E785" s="123"/>
      <c r="F785" s="325"/>
      <c r="G785" s="123"/>
      <c r="H785" s="123"/>
      <c r="I785" s="123"/>
      <c r="J785" s="123"/>
      <c r="L785" s="123"/>
    </row>
    <row r="786" spans="1:12" s="122" customFormat="1" x14ac:dyDescent="0.3">
      <c r="A786" s="123"/>
      <c r="B786" s="123"/>
      <c r="C786" s="123"/>
      <c r="D786" s="123"/>
      <c r="E786" s="123"/>
      <c r="F786" s="325"/>
      <c r="G786" s="123"/>
      <c r="H786" s="123"/>
      <c r="I786" s="123"/>
      <c r="J786" s="123"/>
      <c r="L786" s="123"/>
    </row>
    <row r="787" spans="1:12" s="122" customFormat="1" x14ac:dyDescent="0.3">
      <c r="A787" s="123"/>
      <c r="B787" s="123"/>
      <c r="C787" s="123"/>
      <c r="D787" s="123"/>
      <c r="E787" s="123"/>
      <c r="F787" s="325"/>
      <c r="G787" s="123"/>
      <c r="H787" s="123"/>
      <c r="I787" s="123"/>
      <c r="J787" s="123"/>
      <c r="L787" s="123"/>
    </row>
    <row r="788" spans="1:12" s="122" customFormat="1" x14ac:dyDescent="0.3">
      <c r="A788" s="123"/>
      <c r="B788" s="123"/>
      <c r="C788" s="123"/>
      <c r="D788" s="123"/>
      <c r="E788" s="123"/>
      <c r="F788" s="325"/>
      <c r="G788" s="123"/>
      <c r="H788" s="123"/>
      <c r="I788" s="123"/>
      <c r="J788" s="123"/>
      <c r="L788" s="123"/>
    </row>
    <row r="789" spans="1:12" s="122" customFormat="1" x14ac:dyDescent="0.3">
      <c r="A789" s="123"/>
      <c r="B789" s="123"/>
      <c r="C789" s="123"/>
      <c r="D789" s="123"/>
      <c r="E789" s="123"/>
      <c r="F789" s="325"/>
      <c r="G789" s="123"/>
      <c r="H789" s="123"/>
      <c r="I789" s="123"/>
      <c r="J789" s="123"/>
      <c r="L789" s="123"/>
    </row>
    <row r="790" spans="1:12" s="122" customFormat="1" x14ac:dyDescent="0.3">
      <c r="A790" s="123"/>
      <c r="B790" s="123"/>
      <c r="C790" s="123"/>
      <c r="D790" s="123"/>
      <c r="E790" s="123"/>
      <c r="F790" s="325"/>
      <c r="G790" s="123"/>
      <c r="H790" s="123"/>
      <c r="I790" s="123"/>
      <c r="J790" s="123"/>
      <c r="L790" s="123"/>
    </row>
    <row r="791" spans="1:12" s="122" customFormat="1" x14ac:dyDescent="0.3">
      <c r="A791" s="123"/>
      <c r="B791" s="123"/>
      <c r="C791" s="123"/>
      <c r="D791" s="123"/>
      <c r="E791" s="123"/>
      <c r="F791" s="325"/>
      <c r="G791" s="123"/>
      <c r="H791" s="123"/>
      <c r="I791" s="123"/>
      <c r="J791" s="123"/>
      <c r="L791" s="123"/>
    </row>
    <row r="792" spans="1:12" s="122" customFormat="1" x14ac:dyDescent="0.3">
      <c r="A792" s="123"/>
      <c r="B792" s="123"/>
      <c r="C792" s="123"/>
      <c r="D792" s="123"/>
      <c r="E792" s="123"/>
      <c r="F792" s="325"/>
      <c r="G792" s="123"/>
      <c r="H792" s="123"/>
      <c r="I792" s="123"/>
      <c r="J792" s="123"/>
      <c r="L792" s="123"/>
    </row>
    <row r="793" spans="1:12" s="122" customFormat="1" x14ac:dyDescent="0.3">
      <c r="A793" s="123"/>
      <c r="B793" s="123"/>
      <c r="C793" s="123"/>
      <c r="D793" s="123"/>
      <c r="E793" s="123"/>
      <c r="F793" s="325"/>
      <c r="G793" s="123"/>
      <c r="H793" s="123"/>
      <c r="I793" s="123"/>
      <c r="J793" s="123"/>
      <c r="L793" s="123"/>
    </row>
    <row r="794" spans="1:12" s="122" customFormat="1" x14ac:dyDescent="0.3">
      <c r="A794" s="123"/>
      <c r="B794" s="123"/>
      <c r="C794" s="123"/>
      <c r="D794" s="123"/>
      <c r="E794" s="123"/>
      <c r="F794" s="325"/>
      <c r="G794" s="123"/>
      <c r="H794" s="123"/>
      <c r="I794" s="123"/>
      <c r="J794" s="123"/>
      <c r="L794" s="123"/>
    </row>
    <row r="795" spans="1:12" s="122" customFormat="1" x14ac:dyDescent="0.3">
      <c r="A795" s="123"/>
      <c r="B795" s="123"/>
      <c r="C795" s="123"/>
      <c r="D795" s="123"/>
      <c r="E795" s="123"/>
      <c r="F795" s="325"/>
      <c r="G795" s="123"/>
      <c r="H795" s="123"/>
      <c r="I795" s="123"/>
      <c r="J795" s="123"/>
      <c r="L795" s="123"/>
    </row>
    <row r="796" spans="1:12" s="122" customFormat="1" x14ac:dyDescent="0.3">
      <c r="A796" s="123"/>
      <c r="B796" s="123"/>
      <c r="C796" s="123"/>
      <c r="D796" s="123"/>
      <c r="E796" s="123"/>
      <c r="F796" s="325"/>
      <c r="G796" s="123"/>
      <c r="H796" s="123"/>
      <c r="I796" s="123"/>
      <c r="J796" s="123"/>
      <c r="L796" s="123"/>
    </row>
    <row r="797" spans="1:12" s="122" customFormat="1" x14ac:dyDescent="0.3">
      <c r="A797" s="123"/>
      <c r="B797" s="123"/>
      <c r="C797" s="123"/>
      <c r="D797" s="123"/>
      <c r="E797" s="123"/>
      <c r="F797" s="325"/>
      <c r="G797" s="123"/>
      <c r="H797" s="123"/>
      <c r="I797" s="123"/>
      <c r="J797" s="123"/>
      <c r="L797" s="123"/>
    </row>
    <row r="798" spans="1:12" s="122" customFormat="1" x14ac:dyDescent="0.3">
      <c r="A798" s="123"/>
      <c r="B798" s="123"/>
      <c r="C798" s="123"/>
      <c r="D798" s="123"/>
      <c r="E798" s="123"/>
      <c r="F798" s="325"/>
      <c r="G798" s="123"/>
      <c r="H798" s="123"/>
      <c r="I798" s="123"/>
      <c r="J798" s="123"/>
      <c r="L798" s="123"/>
    </row>
    <row r="799" spans="1:12" s="122" customFormat="1" x14ac:dyDescent="0.3">
      <c r="A799" s="123"/>
      <c r="B799" s="123"/>
      <c r="C799" s="123"/>
      <c r="D799" s="123"/>
      <c r="E799" s="123"/>
      <c r="F799" s="325"/>
      <c r="G799" s="123"/>
      <c r="H799" s="123"/>
      <c r="I799" s="123"/>
      <c r="J799" s="123"/>
      <c r="L799" s="349"/>
    </row>
    <row r="800" spans="1:12" s="122" customFormat="1" x14ac:dyDescent="0.3">
      <c r="A800" s="123"/>
      <c r="B800" s="123"/>
      <c r="C800" s="123"/>
      <c r="D800" s="123"/>
      <c r="E800" s="123"/>
      <c r="F800" s="325"/>
      <c r="G800" s="123"/>
      <c r="H800" s="123"/>
      <c r="I800" s="123"/>
      <c r="J800" s="123"/>
      <c r="L800" s="349"/>
    </row>
    <row r="801" spans="1:12" s="122" customFormat="1" x14ac:dyDescent="0.3">
      <c r="A801" s="123"/>
      <c r="B801" s="123"/>
      <c r="C801" s="123"/>
      <c r="D801" s="123"/>
      <c r="E801" s="123"/>
      <c r="F801" s="325"/>
      <c r="G801" s="123"/>
      <c r="H801" s="123"/>
      <c r="I801" s="123"/>
      <c r="J801" s="123"/>
      <c r="L801" s="349"/>
    </row>
    <row r="802" spans="1:12" s="122" customFormat="1" x14ac:dyDescent="0.3">
      <c r="A802" s="123"/>
      <c r="B802" s="123"/>
      <c r="C802" s="123"/>
      <c r="D802" s="123"/>
      <c r="E802" s="123"/>
      <c r="F802" s="325"/>
      <c r="G802" s="123"/>
      <c r="H802" s="123"/>
      <c r="I802" s="123"/>
      <c r="J802" s="123"/>
      <c r="L802" s="349"/>
    </row>
    <row r="803" spans="1:12" s="122" customFormat="1" x14ac:dyDescent="0.3">
      <c r="A803" s="123"/>
      <c r="B803" s="123"/>
      <c r="C803" s="123"/>
      <c r="D803" s="123"/>
      <c r="E803" s="123"/>
      <c r="F803" s="325"/>
      <c r="G803" s="123"/>
      <c r="H803" s="123"/>
      <c r="I803" s="123"/>
      <c r="J803" s="123"/>
      <c r="L803" s="349"/>
    </row>
    <row r="804" spans="1:12" s="122" customFormat="1" x14ac:dyDescent="0.3">
      <c r="A804" s="123"/>
      <c r="B804" s="123"/>
      <c r="C804" s="123"/>
      <c r="D804" s="123"/>
      <c r="E804" s="123"/>
      <c r="F804" s="325"/>
      <c r="G804" s="123"/>
      <c r="H804" s="123"/>
      <c r="I804" s="123"/>
      <c r="J804" s="123"/>
      <c r="L804" s="349"/>
    </row>
    <row r="805" spans="1:12" s="122" customFormat="1" x14ac:dyDescent="0.3">
      <c r="A805" s="123"/>
      <c r="B805" s="123"/>
      <c r="C805" s="123"/>
      <c r="D805" s="123"/>
      <c r="E805" s="123"/>
      <c r="F805" s="325"/>
      <c r="G805" s="123"/>
      <c r="H805" s="123"/>
      <c r="I805" s="123"/>
      <c r="J805" s="123"/>
      <c r="L805" s="349"/>
    </row>
    <row r="806" spans="1:12" s="122" customFormat="1" x14ac:dyDescent="0.3">
      <c r="A806" s="123"/>
      <c r="B806" s="123"/>
      <c r="C806" s="123"/>
      <c r="D806" s="123"/>
      <c r="E806" s="123"/>
      <c r="F806" s="325"/>
      <c r="G806" s="123"/>
      <c r="H806" s="123"/>
      <c r="I806" s="123"/>
      <c r="J806" s="123"/>
      <c r="L806" s="349"/>
    </row>
  </sheetData>
  <mergeCells count="17">
    <mergeCell ref="F7:K7"/>
    <mergeCell ref="F16:F17"/>
    <mergeCell ref="A16:A17"/>
    <mergeCell ref="B16:B17"/>
    <mergeCell ref="C16:C17"/>
    <mergeCell ref="D16:D17"/>
    <mergeCell ref="E16:E17"/>
    <mergeCell ref="K16:K17"/>
    <mergeCell ref="G16:G17"/>
    <mergeCell ref="H16:H17"/>
    <mergeCell ref="I16:I17"/>
    <mergeCell ref="J16:J17"/>
    <mergeCell ref="A2:K2"/>
    <mergeCell ref="A3:K3"/>
    <mergeCell ref="A4:K4"/>
    <mergeCell ref="A5:K5"/>
    <mergeCell ref="F6:K6"/>
  </mergeCells>
  <pageMargins left="0.25" right="0.25" top="0.75" bottom="0.75" header="0.3" footer="0.3"/>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815"/>
  <sheetViews>
    <sheetView workbookViewId="0">
      <selection activeCell="B11" sqref="B11"/>
    </sheetView>
  </sheetViews>
  <sheetFormatPr baseColWidth="10" defaultColWidth="19.42578125" defaultRowHeight="17.25" x14ac:dyDescent="0.3"/>
  <cols>
    <col min="1" max="1" width="19.42578125" style="507"/>
    <col min="2" max="2" width="48.140625" style="529" customWidth="1"/>
    <col min="3" max="4" width="0" style="507" hidden="1" customWidth="1"/>
    <col min="5" max="5" width="19.42578125" style="507"/>
    <col min="6" max="6" width="19.42578125" style="528"/>
    <col min="7" max="7" width="0" style="507" hidden="1" customWidth="1"/>
    <col min="8" max="8" width="19.42578125" style="507"/>
    <col min="9" max="9" width="8.42578125" style="507" bestFit="1" customWidth="1"/>
    <col min="10" max="10" width="19.42578125" style="507"/>
    <col min="11" max="11" width="19.42578125" style="512"/>
    <col min="12" max="12" width="19.42578125" style="527"/>
    <col min="13" max="58" width="19.42578125" style="511"/>
    <col min="59" max="16384" width="19.42578125" style="512"/>
  </cols>
  <sheetData>
    <row r="1" spans="1:13" ht="15.75" customHeight="1" x14ac:dyDescent="0.3">
      <c r="A1" s="672" t="s">
        <v>445</v>
      </c>
      <c r="B1" s="673"/>
      <c r="C1" s="673"/>
      <c r="D1" s="673"/>
      <c r="E1" s="673"/>
      <c r="F1" s="673"/>
      <c r="G1" s="673"/>
      <c r="H1" s="673"/>
      <c r="I1" s="673"/>
      <c r="J1" s="508"/>
      <c r="K1" s="508"/>
      <c r="L1" s="509"/>
      <c r="M1" s="510"/>
    </row>
    <row r="2" spans="1:13" ht="15.75" customHeight="1" x14ac:dyDescent="0.3">
      <c r="A2" s="672" t="s">
        <v>446</v>
      </c>
      <c r="B2" s="673"/>
      <c r="C2" s="673"/>
      <c r="D2" s="673"/>
      <c r="E2" s="673"/>
      <c r="F2" s="673"/>
      <c r="G2" s="673"/>
      <c r="H2" s="673"/>
      <c r="I2" s="673"/>
      <c r="J2" s="508"/>
      <c r="K2" s="508"/>
      <c r="L2" s="509"/>
      <c r="M2" s="510"/>
    </row>
    <row r="3" spans="1:13" ht="15.75" customHeight="1" x14ac:dyDescent="0.3">
      <c r="A3" s="672" t="s">
        <v>313</v>
      </c>
      <c r="B3" s="673"/>
      <c r="C3" s="673"/>
      <c r="D3" s="673"/>
      <c r="E3" s="673"/>
      <c r="F3" s="673"/>
      <c r="G3" s="673"/>
      <c r="H3" s="673"/>
      <c r="I3" s="673"/>
      <c r="K3" s="507"/>
      <c r="L3" s="509"/>
      <c r="M3" s="510"/>
    </row>
    <row r="4" spans="1:13" ht="15.75" customHeight="1" x14ac:dyDescent="0.3">
      <c r="A4" s="672">
        <f>+PPNE1!D4</f>
        <v>2025</v>
      </c>
      <c r="B4" s="673"/>
      <c r="C4" s="673"/>
      <c r="D4" s="673"/>
      <c r="E4" s="673"/>
      <c r="F4" s="673"/>
      <c r="G4" s="673"/>
      <c r="H4" s="673"/>
      <c r="I4" s="673"/>
      <c r="K4" s="507"/>
      <c r="L4" s="509"/>
      <c r="M4" s="510"/>
    </row>
    <row r="5" spans="1:13" ht="15.75" customHeight="1" x14ac:dyDescent="0.3">
      <c r="A5" s="531" t="s">
        <v>316</v>
      </c>
      <c r="B5" s="532"/>
      <c r="C5" s="532"/>
      <c r="D5" s="532"/>
      <c r="E5" s="532"/>
      <c r="F5" s="533" t="str">
        <f>+PPNE1!B5</f>
        <v>Metropolitano</v>
      </c>
      <c r="G5" s="533"/>
      <c r="H5" s="533"/>
      <c r="I5" s="533"/>
      <c r="K5" s="507"/>
      <c r="L5" s="509"/>
      <c r="M5" s="510"/>
    </row>
    <row r="6" spans="1:13" ht="15.75" customHeight="1" x14ac:dyDescent="0.3">
      <c r="A6" s="534" t="s">
        <v>315</v>
      </c>
      <c r="B6" s="535"/>
      <c r="C6" s="535"/>
      <c r="D6" s="536"/>
      <c r="E6" s="535"/>
      <c r="F6" s="537" t="s">
        <v>1171</v>
      </c>
      <c r="G6" s="537"/>
      <c r="H6" s="537"/>
      <c r="I6" s="537"/>
      <c r="K6" s="507"/>
      <c r="L6" s="509"/>
      <c r="M6" s="510"/>
    </row>
    <row r="7" spans="1:13" ht="15.75" customHeight="1" x14ac:dyDescent="0.3">
      <c r="A7" s="538" t="s">
        <v>53</v>
      </c>
      <c r="B7" s="539"/>
      <c r="C7" s="539"/>
      <c r="D7" s="539"/>
      <c r="E7" s="539"/>
      <c r="F7" s="540"/>
      <c r="G7" s="539"/>
      <c r="H7" s="539"/>
      <c r="I7" s="539"/>
      <c r="K7" s="507"/>
      <c r="L7" s="509"/>
      <c r="M7" s="510"/>
    </row>
    <row r="8" spans="1:13" x14ac:dyDescent="0.3">
      <c r="A8" s="541" t="s">
        <v>314</v>
      </c>
      <c r="B8" s="542"/>
      <c r="C8" s="542"/>
      <c r="D8" s="542"/>
      <c r="E8" s="543"/>
      <c r="F8" s="544">
        <f>+PPNE3!F16</f>
        <v>0</v>
      </c>
      <c r="G8" s="545"/>
      <c r="H8" s="546"/>
      <c r="I8" s="546"/>
      <c r="K8" s="507"/>
      <c r="L8" s="509"/>
      <c r="M8" s="510"/>
    </row>
    <row r="9" spans="1:13" x14ac:dyDescent="0.3">
      <c r="A9" s="541" t="s">
        <v>48</v>
      </c>
      <c r="B9" s="542"/>
      <c r="C9" s="542"/>
      <c r="D9" s="542"/>
      <c r="E9" s="543"/>
      <c r="F9" s="544">
        <f>PPNE3!F22</f>
        <v>604912699</v>
      </c>
      <c r="G9" s="545"/>
      <c r="H9" s="546"/>
      <c r="I9" s="546"/>
      <c r="K9" s="507"/>
      <c r="L9" s="509"/>
      <c r="M9" s="510"/>
    </row>
    <row r="10" spans="1:13" x14ac:dyDescent="0.3">
      <c r="A10" s="541" t="s">
        <v>463</v>
      </c>
      <c r="B10" s="542"/>
      <c r="C10" s="542"/>
      <c r="D10" s="542"/>
      <c r="E10" s="543"/>
      <c r="F10" s="544">
        <v>0</v>
      </c>
      <c r="G10" s="545"/>
      <c r="H10" s="546"/>
      <c r="I10" s="546"/>
      <c r="K10" s="507"/>
      <c r="L10" s="509"/>
      <c r="M10" s="510"/>
    </row>
    <row r="11" spans="1:13" x14ac:dyDescent="0.3">
      <c r="A11" s="541" t="s">
        <v>49</v>
      </c>
      <c r="B11" s="542"/>
      <c r="C11" s="542"/>
      <c r="D11" s="542"/>
      <c r="E11" s="543"/>
      <c r="F11" s="544">
        <f>PPNE3!F11+PPNE3!F12+PPNE3!F17+PPNE3!F20+PPNE3!F21</f>
        <v>0</v>
      </c>
      <c r="G11" s="545"/>
      <c r="H11" s="546"/>
      <c r="I11" s="546"/>
      <c r="K11" s="507"/>
      <c r="L11" s="509"/>
      <c r="M11" s="510"/>
    </row>
    <row r="12" spans="1:13" x14ac:dyDescent="0.3">
      <c r="A12" s="547" t="s">
        <v>59</v>
      </c>
      <c r="B12" s="542"/>
      <c r="C12" s="542"/>
      <c r="D12" s="542"/>
      <c r="E12" s="543"/>
      <c r="F12" s="548">
        <f>PPNE3!F18</f>
        <v>542356109</v>
      </c>
      <c r="G12" s="545"/>
      <c r="H12" s="546"/>
      <c r="I12" s="546"/>
      <c r="K12" s="507"/>
      <c r="L12" s="509"/>
      <c r="M12" s="510"/>
    </row>
    <row r="13" spans="1:13" ht="18" thickBot="1" x14ac:dyDescent="0.35">
      <c r="A13" s="549" t="s">
        <v>70</v>
      </c>
      <c r="B13" s="550"/>
      <c r="C13" s="550"/>
      <c r="D13" s="550"/>
      <c r="E13" s="551"/>
      <c r="F13" s="552">
        <f>SUM(F8:F12)</f>
        <v>1147268808</v>
      </c>
      <c r="G13" s="545"/>
      <c r="H13" s="553"/>
      <c r="I13" s="553"/>
      <c r="K13" s="507"/>
      <c r="L13" s="509"/>
      <c r="M13" s="510"/>
    </row>
    <row r="14" spans="1:13" ht="15.75" customHeight="1" thickTop="1" x14ac:dyDescent="0.3">
      <c r="A14" s="554" t="s">
        <v>55</v>
      </c>
      <c r="B14" s="555"/>
      <c r="C14" s="555"/>
      <c r="D14" s="555"/>
      <c r="E14" s="555"/>
      <c r="F14" s="556"/>
      <c r="G14" s="555"/>
      <c r="H14" s="555"/>
      <c r="I14" s="555"/>
      <c r="K14" s="507"/>
      <c r="L14" s="509"/>
      <c r="M14" s="510"/>
    </row>
    <row r="15" spans="1:13" ht="19.5" customHeight="1" x14ac:dyDescent="0.3">
      <c r="A15" s="678" t="s">
        <v>20</v>
      </c>
      <c r="B15" s="674" t="s">
        <v>61</v>
      </c>
      <c r="C15" s="676"/>
      <c r="D15" s="676"/>
      <c r="E15" s="680" t="s">
        <v>58</v>
      </c>
      <c r="F15" s="680" t="s">
        <v>35</v>
      </c>
      <c r="G15" s="680" t="s">
        <v>464</v>
      </c>
      <c r="H15" s="674" t="s">
        <v>341</v>
      </c>
      <c r="I15" s="670" t="s">
        <v>19</v>
      </c>
      <c r="L15" s="509"/>
      <c r="M15" s="510"/>
    </row>
    <row r="16" spans="1:13" ht="26.25" customHeight="1" x14ac:dyDescent="0.3">
      <c r="A16" s="679"/>
      <c r="B16" s="675"/>
      <c r="C16" s="677"/>
      <c r="D16" s="677"/>
      <c r="E16" s="681"/>
      <c r="F16" s="681"/>
      <c r="G16" s="681"/>
      <c r="H16" s="675"/>
      <c r="I16" s="671"/>
      <c r="L16" s="509"/>
      <c r="M16" s="510"/>
    </row>
    <row r="17" spans="1:13" x14ac:dyDescent="0.3">
      <c r="A17" s="557">
        <v>2</v>
      </c>
      <c r="B17" s="558" t="s">
        <v>10</v>
      </c>
      <c r="C17" s="557"/>
      <c r="D17" s="557"/>
      <c r="E17" s="559">
        <f>+E18+E88+E224+E346+E404+E413+E487</f>
        <v>541780109</v>
      </c>
      <c r="F17" s="559">
        <f>+F18+F88+F224+F346+F404+F413+F487</f>
        <v>581777077</v>
      </c>
      <c r="G17" s="559"/>
      <c r="H17" s="559">
        <f>+H18+H88+H224+H346+H404+H413+H487</f>
        <v>1123557186</v>
      </c>
      <c r="I17" s="559">
        <f t="shared" ref="I17:I80" si="0">IFERROR(H17/$H$17*100,"0.00")</f>
        <v>100</v>
      </c>
      <c r="L17" s="513"/>
      <c r="M17" s="510"/>
    </row>
    <row r="18" spans="1:13" x14ac:dyDescent="0.3">
      <c r="A18" s="560">
        <v>2.1</v>
      </c>
      <c r="B18" s="561" t="s">
        <v>342</v>
      </c>
      <c r="C18" s="560"/>
      <c r="D18" s="560"/>
      <c r="E18" s="562">
        <f>+E19+E48+E64+E71+E79</f>
        <v>541780109</v>
      </c>
      <c r="F18" s="562">
        <f>+F19+F48+F64+F71+F79</f>
        <v>67092000</v>
      </c>
      <c r="G18" s="562"/>
      <c r="H18" s="562">
        <f>+H19+H48+H64+H71+H79</f>
        <v>608872109</v>
      </c>
      <c r="I18" s="562">
        <f t="shared" si="0"/>
        <v>54.191465871680165</v>
      </c>
      <c r="K18" s="514">
        <f>F13-H17</f>
        <v>23711622</v>
      </c>
      <c r="L18" s="513"/>
      <c r="M18" s="510"/>
    </row>
    <row r="19" spans="1:13" x14ac:dyDescent="0.3">
      <c r="A19" s="563" t="s">
        <v>1610</v>
      </c>
      <c r="B19" s="564" t="s">
        <v>72</v>
      </c>
      <c r="C19" s="563"/>
      <c r="D19" s="563"/>
      <c r="E19" s="565">
        <f>+E20+E27+E37+E39+E41+E46</f>
        <v>473116366</v>
      </c>
      <c r="F19" s="565">
        <f>+F20+F27+F37+F39+F41+F46</f>
        <v>15000000</v>
      </c>
      <c r="G19" s="565"/>
      <c r="H19" s="565">
        <f>+H20+H27+H37+H39+H41+H46</f>
        <v>488116366</v>
      </c>
      <c r="I19" s="565">
        <f t="shared" si="0"/>
        <v>43.443838202642226</v>
      </c>
      <c r="J19" s="515">
        <f>+F13-H17</f>
        <v>23711622</v>
      </c>
      <c r="L19" s="513"/>
      <c r="M19" s="510"/>
    </row>
    <row r="20" spans="1:13" ht="22.5" hidden="1" customHeight="1" x14ac:dyDescent="0.3">
      <c r="A20" s="566"/>
      <c r="B20" s="567" t="s">
        <v>73</v>
      </c>
      <c r="C20" s="566"/>
      <c r="D20" s="566"/>
      <c r="E20" s="568">
        <f>SUM(E21:E26)</f>
        <v>0</v>
      </c>
      <c r="F20" s="568">
        <f>SUM(F21:F26)</f>
        <v>0</v>
      </c>
      <c r="G20" s="568"/>
      <c r="H20" s="568">
        <f>SUM(H21:H26)</f>
        <v>0</v>
      </c>
      <c r="I20" s="568">
        <f t="shared" si="0"/>
        <v>0</v>
      </c>
      <c r="L20" s="513"/>
      <c r="M20" s="510"/>
    </row>
    <row r="21" spans="1:13" ht="15.75" hidden="1" customHeight="1" x14ac:dyDescent="0.3">
      <c r="A21" s="569" t="s">
        <v>300</v>
      </c>
      <c r="B21" s="570" t="s">
        <v>343</v>
      </c>
      <c r="C21" s="569"/>
      <c r="D21" s="569"/>
      <c r="E21" s="571">
        <v>0</v>
      </c>
      <c r="F21" s="571">
        <v>0</v>
      </c>
      <c r="G21" s="571"/>
      <c r="H21" s="571">
        <f t="shared" ref="H21:H26" si="1">SUBTOTAL(9,E21:G21)</f>
        <v>0</v>
      </c>
      <c r="I21" s="571">
        <f t="shared" si="0"/>
        <v>0</v>
      </c>
      <c r="L21" s="513"/>
      <c r="M21" s="510"/>
    </row>
    <row r="22" spans="1:13" ht="15.75" hidden="1" customHeight="1" x14ac:dyDescent="0.3">
      <c r="A22" s="569" t="s">
        <v>301</v>
      </c>
      <c r="B22" s="572" t="s">
        <v>74</v>
      </c>
      <c r="C22" s="569"/>
      <c r="D22" s="569"/>
      <c r="E22" s="571"/>
      <c r="F22" s="571"/>
      <c r="G22" s="571"/>
      <c r="H22" s="571">
        <f t="shared" si="1"/>
        <v>0</v>
      </c>
      <c r="I22" s="571">
        <f t="shared" si="0"/>
        <v>0</v>
      </c>
      <c r="L22" s="513"/>
      <c r="M22" s="510"/>
    </row>
    <row r="23" spans="1:13" ht="15.75" hidden="1" customHeight="1" x14ac:dyDescent="0.3">
      <c r="A23" s="569" t="s">
        <v>302</v>
      </c>
      <c r="B23" s="572" t="s">
        <v>344</v>
      </c>
      <c r="C23" s="569"/>
      <c r="D23" s="569"/>
      <c r="E23" s="571"/>
      <c r="F23" s="571"/>
      <c r="G23" s="571"/>
      <c r="H23" s="571">
        <f t="shared" si="1"/>
        <v>0</v>
      </c>
      <c r="I23" s="571">
        <f t="shared" si="0"/>
        <v>0</v>
      </c>
      <c r="L23" s="513"/>
      <c r="M23" s="510"/>
    </row>
    <row r="24" spans="1:13" ht="15.75" hidden="1" customHeight="1" x14ac:dyDescent="0.3">
      <c r="A24" s="569" t="s">
        <v>303</v>
      </c>
      <c r="B24" s="572" t="s">
        <v>75</v>
      </c>
      <c r="C24" s="569"/>
      <c r="D24" s="569"/>
      <c r="E24" s="571"/>
      <c r="F24" s="571"/>
      <c r="G24" s="571"/>
      <c r="H24" s="571">
        <f t="shared" si="1"/>
        <v>0</v>
      </c>
      <c r="I24" s="571">
        <f t="shared" si="0"/>
        <v>0</v>
      </c>
      <c r="L24" s="513"/>
      <c r="M24" s="510"/>
    </row>
    <row r="25" spans="1:13" ht="15.75" hidden="1" customHeight="1" x14ac:dyDescent="0.3">
      <c r="A25" s="569" t="s">
        <v>307</v>
      </c>
      <c r="B25" s="572" t="s">
        <v>76</v>
      </c>
      <c r="C25" s="569"/>
      <c r="D25" s="569"/>
      <c r="E25" s="571"/>
      <c r="F25" s="571"/>
      <c r="G25" s="571"/>
      <c r="H25" s="571">
        <f t="shared" si="1"/>
        <v>0</v>
      </c>
      <c r="I25" s="571">
        <f t="shared" si="0"/>
        <v>0</v>
      </c>
      <c r="L25" s="513"/>
      <c r="M25" s="510"/>
    </row>
    <row r="26" spans="1:13" ht="15.75" hidden="1" customHeight="1" x14ac:dyDescent="0.3">
      <c r="A26" s="569" t="s">
        <v>345</v>
      </c>
      <c r="B26" s="572" t="s">
        <v>346</v>
      </c>
      <c r="C26" s="569"/>
      <c r="D26" s="569"/>
      <c r="E26" s="571"/>
      <c r="F26" s="571"/>
      <c r="G26" s="571"/>
      <c r="H26" s="571">
        <f t="shared" si="1"/>
        <v>0</v>
      </c>
      <c r="I26" s="571">
        <f t="shared" si="0"/>
        <v>0</v>
      </c>
      <c r="L26" s="513"/>
      <c r="M26" s="510"/>
    </row>
    <row r="27" spans="1:13" x14ac:dyDescent="0.3">
      <c r="A27" s="566" t="s">
        <v>1611</v>
      </c>
      <c r="B27" s="567" t="s">
        <v>77</v>
      </c>
      <c r="C27" s="566"/>
      <c r="D27" s="566"/>
      <c r="E27" s="568">
        <f>SUM(E28:E36)</f>
        <v>438265939</v>
      </c>
      <c r="F27" s="568">
        <f>SUM(F28:F36)</f>
        <v>7000000</v>
      </c>
      <c r="G27" s="568"/>
      <c r="H27" s="568">
        <f>SUM(H28:H36)</f>
        <v>445265939</v>
      </c>
      <c r="I27" s="568">
        <f t="shared" si="0"/>
        <v>39.630020131436375</v>
      </c>
      <c r="L27" s="513"/>
      <c r="M27" s="510"/>
    </row>
    <row r="28" spans="1:13" ht="22.5" hidden="1" customHeight="1" x14ac:dyDescent="0.3">
      <c r="A28" s="569" t="s">
        <v>300</v>
      </c>
      <c r="B28" s="572" t="s">
        <v>78</v>
      </c>
      <c r="C28" s="569"/>
      <c r="D28" s="569"/>
      <c r="E28" s="571">
        <v>0</v>
      </c>
      <c r="F28" s="571">
        <v>0</v>
      </c>
      <c r="G28" s="571"/>
      <c r="H28" s="571">
        <f t="shared" ref="H28:H34" si="2">SUBTOTAL(9,E28:G28)</f>
        <v>0</v>
      </c>
      <c r="I28" s="571">
        <f t="shared" si="0"/>
        <v>0</v>
      </c>
      <c r="L28" s="513"/>
      <c r="M28" s="510"/>
    </row>
    <row r="29" spans="1:13" ht="15.75" hidden="1" customHeight="1" x14ac:dyDescent="0.3">
      <c r="A29" s="569" t="s">
        <v>301</v>
      </c>
      <c r="B29" s="572" t="s">
        <v>79</v>
      </c>
      <c r="C29" s="569"/>
      <c r="D29" s="569"/>
      <c r="E29" s="571"/>
      <c r="F29" s="571"/>
      <c r="G29" s="571"/>
      <c r="H29" s="571">
        <f t="shared" si="2"/>
        <v>0</v>
      </c>
      <c r="I29" s="571">
        <f t="shared" si="0"/>
        <v>0</v>
      </c>
      <c r="L29" s="513"/>
      <c r="M29" s="510"/>
    </row>
    <row r="30" spans="1:13" ht="15.75" hidden="1" customHeight="1" x14ac:dyDescent="0.3">
      <c r="A30" s="569" t="s">
        <v>302</v>
      </c>
      <c r="B30" s="572" t="s">
        <v>36</v>
      </c>
      <c r="C30" s="569"/>
      <c r="D30" s="569"/>
      <c r="E30" s="571"/>
      <c r="F30" s="571">
        <v>0</v>
      </c>
      <c r="G30" s="571"/>
      <c r="H30" s="571">
        <f t="shared" si="2"/>
        <v>0</v>
      </c>
      <c r="I30" s="571">
        <f t="shared" si="0"/>
        <v>0</v>
      </c>
      <c r="L30" s="513"/>
      <c r="M30" s="510"/>
    </row>
    <row r="31" spans="1:13" ht="22.5" hidden="1" customHeight="1" x14ac:dyDescent="0.3">
      <c r="A31" s="569" t="s">
        <v>303</v>
      </c>
      <c r="B31" s="572" t="s">
        <v>80</v>
      </c>
      <c r="C31" s="569"/>
      <c r="D31" s="569"/>
      <c r="E31" s="571"/>
      <c r="F31" s="571"/>
      <c r="G31" s="571"/>
      <c r="H31" s="571">
        <f t="shared" si="2"/>
        <v>0</v>
      </c>
      <c r="I31" s="571">
        <f t="shared" si="0"/>
        <v>0</v>
      </c>
      <c r="L31" s="513"/>
      <c r="M31" s="510"/>
    </row>
    <row r="32" spans="1:13" ht="22.5" hidden="1" customHeight="1" x14ac:dyDescent="0.3">
      <c r="A32" s="569" t="s">
        <v>307</v>
      </c>
      <c r="B32" s="572" t="s">
        <v>81</v>
      </c>
      <c r="C32" s="569"/>
      <c r="D32" s="569"/>
      <c r="E32" s="571"/>
      <c r="F32" s="571">
        <v>0</v>
      </c>
      <c r="G32" s="571"/>
      <c r="H32" s="571">
        <f t="shared" si="2"/>
        <v>0</v>
      </c>
      <c r="I32" s="571">
        <f t="shared" si="0"/>
        <v>0</v>
      </c>
      <c r="L32" s="513"/>
      <c r="M32" s="510"/>
    </row>
    <row r="33" spans="1:13" ht="15.75" hidden="1" customHeight="1" x14ac:dyDescent="0.3">
      <c r="A33" s="569" t="s">
        <v>345</v>
      </c>
      <c r="B33" s="572" t="s">
        <v>82</v>
      </c>
      <c r="C33" s="569"/>
      <c r="D33" s="569"/>
      <c r="E33" s="571"/>
      <c r="F33" s="571"/>
      <c r="G33" s="571"/>
      <c r="H33" s="571">
        <f t="shared" si="2"/>
        <v>0</v>
      </c>
      <c r="I33" s="571">
        <f t="shared" si="0"/>
        <v>0</v>
      </c>
      <c r="L33" s="513"/>
      <c r="M33" s="510"/>
    </row>
    <row r="34" spans="1:13" ht="15.75" hidden="1" customHeight="1" x14ac:dyDescent="0.3">
      <c r="A34" s="569" t="s">
        <v>347</v>
      </c>
      <c r="B34" s="572" t="s">
        <v>38</v>
      </c>
      <c r="C34" s="569"/>
      <c r="D34" s="569"/>
      <c r="E34" s="571"/>
      <c r="F34" s="571"/>
      <c r="G34" s="571"/>
      <c r="H34" s="571">
        <f t="shared" si="2"/>
        <v>0</v>
      </c>
      <c r="I34" s="571">
        <f t="shared" si="0"/>
        <v>0</v>
      </c>
      <c r="L34" s="513"/>
      <c r="M34" s="510"/>
    </row>
    <row r="35" spans="1:13" x14ac:dyDescent="0.3">
      <c r="A35" s="569" t="s">
        <v>1612</v>
      </c>
      <c r="B35" s="572" t="s">
        <v>1175</v>
      </c>
      <c r="C35" s="569"/>
      <c r="D35" s="569"/>
      <c r="E35" s="571">
        <f>PPNE5!G36</f>
        <v>438265939</v>
      </c>
      <c r="F35" s="571">
        <f>PPNE5!H36</f>
        <v>0</v>
      </c>
      <c r="G35" s="571"/>
      <c r="H35" s="571">
        <f>SUBTOTAL(9,E35:G35)</f>
        <v>438265939</v>
      </c>
      <c r="I35" s="571">
        <f t="shared" si="0"/>
        <v>39.006998883633145</v>
      </c>
      <c r="L35" s="513"/>
      <c r="M35" s="510"/>
    </row>
    <row r="36" spans="1:13" x14ac:dyDescent="0.3">
      <c r="A36" s="569" t="s">
        <v>1613</v>
      </c>
      <c r="B36" s="572" t="s">
        <v>1176</v>
      </c>
      <c r="C36" s="569"/>
      <c r="D36" s="569"/>
      <c r="E36" s="573"/>
      <c r="F36" s="571">
        <v>7000000</v>
      </c>
      <c r="G36" s="573"/>
      <c r="H36" s="571">
        <f>SUBTOTAL(9,E36:G36)</f>
        <v>7000000</v>
      </c>
      <c r="I36" s="571">
        <f t="shared" si="0"/>
        <v>0.62302124780322488</v>
      </c>
      <c r="L36" s="513"/>
      <c r="M36" s="510"/>
    </row>
    <row r="37" spans="1:13" ht="22.5" hidden="1" customHeight="1" x14ac:dyDescent="0.3">
      <c r="A37" s="566"/>
      <c r="B37" s="567" t="s">
        <v>83</v>
      </c>
      <c r="C37" s="566"/>
      <c r="D37" s="566"/>
      <c r="E37" s="568">
        <f>E38</f>
        <v>0</v>
      </c>
      <c r="F37" s="568">
        <f>F38</f>
        <v>0</v>
      </c>
      <c r="G37" s="568"/>
      <c r="H37" s="568">
        <f>H38</f>
        <v>0</v>
      </c>
      <c r="I37" s="568">
        <f t="shared" si="0"/>
        <v>0</v>
      </c>
      <c r="L37" s="513"/>
      <c r="M37" s="510"/>
    </row>
    <row r="38" spans="1:13" ht="22.5" hidden="1" customHeight="1" x14ac:dyDescent="0.3">
      <c r="A38" s="569" t="s">
        <v>300</v>
      </c>
      <c r="B38" s="572" t="s">
        <v>83</v>
      </c>
      <c r="C38" s="569"/>
      <c r="D38" s="569"/>
      <c r="E38" s="571"/>
      <c r="F38" s="571">
        <v>0</v>
      </c>
      <c r="G38" s="571"/>
      <c r="H38" s="571">
        <f>SUBTOTAL(9,E38:G38)</f>
        <v>0</v>
      </c>
      <c r="I38" s="571">
        <f t="shared" si="0"/>
        <v>0</v>
      </c>
      <c r="L38" s="513"/>
      <c r="M38" s="510"/>
    </row>
    <row r="39" spans="1:13" x14ac:dyDescent="0.3">
      <c r="A39" s="566" t="s">
        <v>1614</v>
      </c>
      <c r="B39" s="567" t="s">
        <v>348</v>
      </c>
      <c r="C39" s="566"/>
      <c r="D39" s="566"/>
      <c r="E39" s="568">
        <f>E40</f>
        <v>34850427</v>
      </c>
      <c r="F39" s="568">
        <f>F40</f>
        <v>0</v>
      </c>
      <c r="G39" s="568"/>
      <c r="H39" s="568">
        <f>H40</f>
        <v>34850427</v>
      </c>
      <c r="I39" s="568">
        <f t="shared" si="0"/>
        <v>3.1017937880021709</v>
      </c>
      <c r="L39" s="513"/>
      <c r="M39" s="510"/>
    </row>
    <row r="40" spans="1:13" x14ac:dyDescent="0.3">
      <c r="A40" s="569" t="s">
        <v>1615</v>
      </c>
      <c r="B40" s="572" t="s">
        <v>348</v>
      </c>
      <c r="C40" s="569"/>
      <c r="D40" s="569"/>
      <c r="E40" s="571">
        <f>PPNE5!G41</f>
        <v>34850427</v>
      </c>
      <c r="F40" s="571">
        <f>PPNE5!H41</f>
        <v>0</v>
      </c>
      <c r="G40" s="571"/>
      <c r="H40" s="571">
        <f>SUBTOTAL(9,E40:G40)</f>
        <v>34850427</v>
      </c>
      <c r="I40" s="571">
        <f t="shared" si="0"/>
        <v>3.1017937880021709</v>
      </c>
      <c r="L40" s="513"/>
      <c r="M40" s="510"/>
    </row>
    <row r="41" spans="1:13" x14ac:dyDescent="0.3">
      <c r="A41" s="566" t="s">
        <v>1616</v>
      </c>
      <c r="B41" s="567" t="s">
        <v>349</v>
      </c>
      <c r="C41" s="566"/>
      <c r="D41" s="566"/>
      <c r="E41" s="568">
        <f>SUM(E42:E45)</f>
        <v>0</v>
      </c>
      <c r="F41" s="568">
        <f>SUM(F42:F45)</f>
        <v>8000000</v>
      </c>
      <c r="G41" s="568"/>
      <c r="H41" s="568">
        <f>SUM(H42:H45)</f>
        <v>8000000</v>
      </c>
      <c r="I41" s="568">
        <f t="shared" si="0"/>
        <v>0.7120242832036856</v>
      </c>
      <c r="L41" s="513"/>
      <c r="M41" s="510"/>
    </row>
    <row r="42" spans="1:13" ht="15.75" hidden="1" customHeight="1" x14ac:dyDescent="0.3">
      <c r="A42" s="569" t="s">
        <v>300</v>
      </c>
      <c r="B42" s="574" t="s">
        <v>349</v>
      </c>
      <c r="C42" s="569"/>
      <c r="D42" s="569"/>
      <c r="E42" s="571"/>
      <c r="F42" s="571">
        <v>0</v>
      </c>
      <c r="G42" s="571"/>
      <c r="H42" s="571">
        <f>SUBTOTAL(9,E42:G42)</f>
        <v>0</v>
      </c>
      <c r="I42" s="571">
        <f t="shared" si="0"/>
        <v>0</v>
      </c>
      <c r="L42" s="513"/>
      <c r="M42" s="510"/>
    </row>
    <row r="43" spans="1:13" ht="22.5" hidden="1" customHeight="1" x14ac:dyDescent="0.3">
      <c r="A43" s="569" t="s">
        <v>301</v>
      </c>
      <c r="B43" s="572" t="s">
        <v>84</v>
      </c>
      <c r="C43" s="569"/>
      <c r="D43" s="569"/>
      <c r="E43" s="571">
        <v>0</v>
      </c>
      <c r="F43" s="571">
        <v>0</v>
      </c>
      <c r="G43" s="571"/>
      <c r="H43" s="571">
        <f>SUBTOTAL(9,E43:G43)</f>
        <v>0</v>
      </c>
      <c r="I43" s="571">
        <f t="shared" si="0"/>
        <v>0</v>
      </c>
      <c r="L43" s="513"/>
      <c r="M43" s="510"/>
    </row>
    <row r="44" spans="1:13" ht="15.75" customHeight="1" x14ac:dyDescent="0.3">
      <c r="A44" s="569" t="s">
        <v>1617</v>
      </c>
      <c r="B44" s="572" t="s">
        <v>350</v>
      </c>
      <c r="C44" s="569"/>
      <c r="D44" s="569"/>
      <c r="E44" s="571">
        <v>0</v>
      </c>
      <c r="F44" s="571">
        <v>4000000</v>
      </c>
      <c r="G44" s="571"/>
      <c r="H44" s="571">
        <f>SUBTOTAL(9,E44:G44)</f>
        <v>4000000</v>
      </c>
      <c r="I44" s="571">
        <f t="shared" si="0"/>
        <v>0.3560121416018428</v>
      </c>
      <c r="L44" s="513"/>
      <c r="M44" s="510"/>
    </row>
    <row r="45" spans="1:13" ht="15.75" customHeight="1" x14ac:dyDescent="0.3">
      <c r="A45" s="569" t="s">
        <v>1618</v>
      </c>
      <c r="B45" s="572" t="s">
        <v>304</v>
      </c>
      <c r="C45" s="569"/>
      <c r="D45" s="569"/>
      <c r="E45" s="571"/>
      <c r="F45" s="571">
        <v>4000000</v>
      </c>
      <c r="G45" s="571"/>
      <c r="H45" s="571">
        <f>SUBTOTAL(9,E45:G45)</f>
        <v>4000000</v>
      </c>
      <c r="I45" s="571">
        <f t="shared" si="0"/>
        <v>0.3560121416018428</v>
      </c>
      <c r="L45" s="513"/>
      <c r="M45" s="510"/>
    </row>
    <row r="46" spans="1:13" ht="15.75" hidden="1" customHeight="1" x14ac:dyDescent="0.3">
      <c r="A46" s="566"/>
      <c r="B46" s="567" t="s">
        <v>351</v>
      </c>
      <c r="C46" s="566"/>
      <c r="D46" s="566"/>
      <c r="E46" s="568">
        <f>E47</f>
        <v>0</v>
      </c>
      <c r="F46" s="571">
        <f>F47</f>
        <v>0</v>
      </c>
      <c r="G46" s="568"/>
      <c r="H46" s="568">
        <f>H47</f>
        <v>0</v>
      </c>
      <c r="I46" s="568">
        <f t="shared" si="0"/>
        <v>0</v>
      </c>
      <c r="L46" s="513"/>
      <c r="M46" s="510"/>
    </row>
    <row r="47" spans="1:13" ht="15.75" hidden="1" customHeight="1" x14ac:dyDescent="0.3">
      <c r="A47" s="569" t="s">
        <v>300</v>
      </c>
      <c r="B47" s="572" t="s">
        <v>351</v>
      </c>
      <c r="C47" s="569"/>
      <c r="D47" s="569"/>
      <c r="E47" s="571"/>
      <c r="F47" s="571"/>
      <c r="G47" s="571"/>
      <c r="H47" s="571">
        <f>SUBTOTAL(9,E47:G47)</f>
        <v>0</v>
      </c>
      <c r="I47" s="571">
        <f t="shared" si="0"/>
        <v>0</v>
      </c>
      <c r="L47" s="513"/>
      <c r="M47" s="510"/>
    </row>
    <row r="48" spans="1:13" x14ac:dyDescent="0.3">
      <c r="A48" s="563" t="s">
        <v>1619</v>
      </c>
      <c r="B48" s="564" t="s">
        <v>21</v>
      </c>
      <c r="C48" s="563"/>
      <c r="D48" s="563"/>
      <c r="E48" s="565">
        <f>+E49+E51+E62</f>
        <v>0</v>
      </c>
      <c r="F48" s="565">
        <f>+F49+F51+F62</f>
        <v>52092000</v>
      </c>
      <c r="G48" s="565"/>
      <c r="H48" s="565">
        <f>+H49+H51+H62</f>
        <v>52092000</v>
      </c>
      <c r="I48" s="565">
        <f t="shared" si="0"/>
        <v>4.6363461200807983</v>
      </c>
      <c r="L48" s="513"/>
      <c r="M48" s="510"/>
    </row>
    <row r="49" spans="1:13" ht="15.75" hidden="1" customHeight="1" x14ac:dyDescent="0.3">
      <c r="A49" s="566"/>
      <c r="B49" s="567" t="s">
        <v>85</v>
      </c>
      <c r="C49" s="566"/>
      <c r="D49" s="566"/>
      <c r="E49" s="568">
        <f>E50</f>
        <v>0</v>
      </c>
      <c r="F49" s="568">
        <f>F50</f>
        <v>0</v>
      </c>
      <c r="G49" s="568"/>
      <c r="H49" s="568">
        <f>H50</f>
        <v>0</v>
      </c>
      <c r="I49" s="568">
        <f t="shared" si="0"/>
        <v>0</v>
      </c>
      <c r="L49" s="513"/>
      <c r="M49" s="510"/>
    </row>
    <row r="50" spans="1:13" ht="15.75" hidden="1" customHeight="1" x14ac:dyDescent="0.3">
      <c r="A50" s="569" t="s">
        <v>300</v>
      </c>
      <c r="B50" s="572" t="s">
        <v>85</v>
      </c>
      <c r="C50" s="569"/>
      <c r="D50" s="569"/>
      <c r="E50" s="571"/>
      <c r="F50" s="571"/>
      <c r="G50" s="571"/>
      <c r="H50" s="571">
        <f>SUBTOTAL(9,E50:G50)</f>
        <v>0</v>
      </c>
      <c r="I50" s="571">
        <f t="shared" si="0"/>
        <v>0</v>
      </c>
      <c r="L50" s="513"/>
      <c r="M50" s="510"/>
    </row>
    <row r="51" spans="1:13" x14ac:dyDescent="0.3">
      <c r="A51" s="566" t="s">
        <v>1620</v>
      </c>
      <c r="B51" s="567" t="s">
        <v>86</v>
      </c>
      <c r="C51" s="566"/>
      <c r="D51" s="566"/>
      <c r="E51" s="568">
        <f>SUM(E52:E61)</f>
        <v>0</v>
      </c>
      <c r="F51" s="568">
        <f>SUM(F52:F61)</f>
        <v>52092000</v>
      </c>
      <c r="G51" s="568"/>
      <c r="H51" s="568">
        <f>SUM(H52:H61)</f>
        <v>52092000</v>
      </c>
      <c r="I51" s="568">
        <f t="shared" si="0"/>
        <v>4.6363461200807983</v>
      </c>
      <c r="L51" s="513"/>
      <c r="M51" s="510"/>
    </row>
    <row r="52" spans="1:13" ht="22.5" hidden="1" customHeight="1" x14ac:dyDescent="0.3">
      <c r="A52" s="569" t="s">
        <v>300</v>
      </c>
      <c r="B52" s="572" t="s">
        <v>87</v>
      </c>
      <c r="C52" s="569"/>
      <c r="D52" s="569"/>
      <c r="E52" s="571"/>
      <c r="F52" s="571"/>
      <c r="G52" s="571"/>
      <c r="H52" s="571">
        <f t="shared" ref="H52:H61" si="3">SUBTOTAL(9,E52:G52)</f>
        <v>0</v>
      </c>
      <c r="I52" s="571">
        <f t="shared" si="0"/>
        <v>0</v>
      </c>
      <c r="L52" s="513"/>
      <c r="M52" s="510"/>
    </row>
    <row r="53" spans="1:13" ht="22.5" hidden="1" customHeight="1" x14ac:dyDescent="0.3">
      <c r="A53" s="569" t="s">
        <v>301</v>
      </c>
      <c r="B53" s="572" t="s">
        <v>88</v>
      </c>
      <c r="C53" s="569"/>
      <c r="D53" s="569"/>
      <c r="E53" s="571"/>
      <c r="F53" s="571"/>
      <c r="G53" s="571"/>
      <c r="H53" s="571">
        <f t="shared" si="3"/>
        <v>0</v>
      </c>
      <c r="I53" s="571">
        <f t="shared" si="0"/>
        <v>0</v>
      </c>
      <c r="L53" s="513"/>
      <c r="M53" s="510"/>
    </row>
    <row r="54" spans="1:13" ht="45" hidden="1" customHeight="1" x14ac:dyDescent="0.3">
      <c r="A54" s="569" t="s">
        <v>302</v>
      </c>
      <c r="B54" s="572" t="s">
        <v>89</v>
      </c>
      <c r="C54" s="569"/>
      <c r="D54" s="569"/>
      <c r="E54" s="571"/>
      <c r="F54" s="571"/>
      <c r="G54" s="571"/>
      <c r="H54" s="571">
        <f t="shared" si="3"/>
        <v>0</v>
      </c>
      <c r="I54" s="571">
        <f t="shared" si="0"/>
        <v>0</v>
      </c>
      <c r="L54" s="513"/>
      <c r="M54" s="510"/>
    </row>
    <row r="55" spans="1:13" ht="15.75" hidden="1" customHeight="1" x14ac:dyDescent="0.3">
      <c r="A55" s="569" t="s">
        <v>303</v>
      </c>
      <c r="B55" s="572" t="s">
        <v>90</v>
      </c>
      <c r="C55" s="569"/>
      <c r="D55" s="569"/>
      <c r="E55" s="571"/>
      <c r="F55" s="571"/>
      <c r="G55" s="571"/>
      <c r="H55" s="571">
        <f t="shared" si="3"/>
        <v>0</v>
      </c>
      <c r="I55" s="571">
        <f t="shared" si="0"/>
        <v>0</v>
      </c>
      <c r="L55" s="513"/>
      <c r="M55" s="510"/>
    </row>
    <row r="56" spans="1:13" ht="16.5" customHeight="1" x14ac:dyDescent="0.3">
      <c r="A56" s="569" t="s">
        <v>1621</v>
      </c>
      <c r="B56" s="572" t="s">
        <v>91</v>
      </c>
      <c r="C56" s="569"/>
      <c r="D56" s="569"/>
      <c r="E56" s="571">
        <v>0</v>
      </c>
      <c r="F56" s="571">
        <v>1092000</v>
      </c>
      <c r="G56" s="571"/>
      <c r="H56" s="571">
        <f t="shared" si="3"/>
        <v>1092000</v>
      </c>
      <c r="I56" s="571">
        <f t="shared" si="0"/>
        <v>9.7191314657303074E-2</v>
      </c>
      <c r="L56" s="513"/>
      <c r="M56" s="510"/>
    </row>
    <row r="57" spans="1:13" x14ac:dyDescent="0.3">
      <c r="A57" s="569" t="s">
        <v>1622</v>
      </c>
      <c r="B57" s="572" t="s">
        <v>92</v>
      </c>
      <c r="C57" s="569"/>
      <c r="D57" s="569"/>
      <c r="E57" s="571">
        <v>0</v>
      </c>
      <c r="F57" s="571">
        <v>51000000</v>
      </c>
      <c r="G57" s="571"/>
      <c r="H57" s="571">
        <f t="shared" si="3"/>
        <v>51000000</v>
      </c>
      <c r="I57" s="571">
        <f t="shared" si="0"/>
        <v>4.5391548054234949</v>
      </c>
      <c r="L57" s="513"/>
      <c r="M57" s="510"/>
    </row>
    <row r="58" spans="1:13" ht="15.75" hidden="1" customHeight="1" x14ac:dyDescent="0.3">
      <c r="A58" s="569" t="s">
        <v>347</v>
      </c>
      <c r="B58" s="572" t="s">
        <v>93</v>
      </c>
      <c r="C58" s="569"/>
      <c r="D58" s="569"/>
      <c r="E58" s="571"/>
      <c r="F58" s="571"/>
      <c r="G58" s="571"/>
      <c r="H58" s="571">
        <f t="shared" si="3"/>
        <v>0</v>
      </c>
      <c r="I58" s="571">
        <f t="shared" si="0"/>
        <v>0</v>
      </c>
      <c r="L58" s="513"/>
      <c r="M58" s="510"/>
    </row>
    <row r="59" spans="1:13" ht="15.75" hidden="1" customHeight="1" x14ac:dyDescent="0.3">
      <c r="A59" s="569" t="s">
        <v>352</v>
      </c>
      <c r="B59" s="572" t="s">
        <v>94</v>
      </c>
      <c r="C59" s="569"/>
      <c r="D59" s="569"/>
      <c r="E59" s="571"/>
      <c r="F59" s="571"/>
      <c r="G59" s="571"/>
      <c r="H59" s="571">
        <f t="shared" si="3"/>
        <v>0</v>
      </c>
      <c r="I59" s="571">
        <f t="shared" si="0"/>
        <v>0</v>
      </c>
      <c r="L59" s="513"/>
      <c r="M59" s="510"/>
    </row>
    <row r="60" spans="1:13" ht="15.75" hidden="1" customHeight="1" x14ac:dyDescent="0.3">
      <c r="A60" s="569" t="s">
        <v>353</v>
      </c>
      <c r="B60" s="572" t="s">
        <v>95</v>
      </c>
      <c r="C60" s="569"/>
      <c r="D60" s="569"/>
      <c r="E60" s="571"/>
      <c r="F60" s="571"/>
      <c r="G60" s="571"/>
      <c r="H60" s="571">
        <f t="shared" si="3"/>
        <v>0</v>
      </c>
      <c r="I60" s="571">
        <f t="shared" si="0"/>
        <v>0</v>
      </c>
      <c r="L60" s="513"/>
      <c r="M60" s="510"/>
    </row>
    <row r="61" spans="1:13" ht="33.75" hidden="1" customHeight="1" x14ac:dyDescent="0.3">
      <c r="A61" s="569" t="s">
        <v>354</v>
      </c>
      <c r="B61" s="572" t="s">
        <v>96</v>
      </c>
      <c r="C61" s="569"/>
      <c r="D61" s="569"/>
      <c r="E61" s="571"/>
      <c r="F61" s="571"/>
      <c r="G61" s="571"/>
      <c r="H61" s="571">
        <f t="shared" si="3"/>
        <v>0</v>
      </c>
      <c r="I61" s="571">
        <f t="shared" si="0"/>
        <v>0</v>
      </c>
      <c r="L61" s="513"/>
      <c r="M61" s="510"/>
    </row>
    <row r="62" spans="1:13" ht="15.75" hidden="1" customHeight="1" x14ac:dyDescent="0.3">
      <c r="A62" s="566"/>
      <c r="B62" s="567" t="s">
        <v>37</v>
      </c>
      <c r="C62" s="566"/>
      <c r="D62" s="566"/>
      <c r="E62" s="568">
        <f>E63</f>
        <v>0</v>
      </c>
      <c r="F62" s="568">
        <f>F63</f>
        <v>0</v>
      </c>
      <c r="G62" s="568"/>
      <c r="H62" s="568">
        <f>H63</f>
        <v>0</v>
      </c>
      <c r="I62" s="568">
        <f t="shared" si="0"/>
        <v>0</v>
      </c>
      <c r="L62" s="513"/>
      <c r="M62" s="510"/>
    </row>
    <row r="63" spans="1:13" ht="15.75" hidden="1" customHeight="1" x14ac:dyDescent="0.3">
      <c r="A63" s="569" t="s">
        <v>300</v>
      </c>
      <c r="B63" s="572" t="s">
        <v>37</v>
      </c>
      <c r="C63" s="569"/>
      <c r="D63" s="569"/>
      <c r="E63" s="571"/>
      <c r="F63" s="571"/>
      <c r="G63" s="571"/>
      <c r="H63" s="571">
        <f>SUBTOTAL(9,E63:G63)</f>
        <v>0</v>
      </c>
      <c r="I63" s="571">
        <f t="shared" si="0"/>
        <v>0</v>
      </c>
      <c r="L63" s="513"/>
      <c r="M63" s="510"/>
    </row>
    <row r="64" spans="1:13" ht="22.5" hidden="1" customHeight="1" x14ac:dyDescent="0.3">
      <c r="A64" s="563"/>
      <c r="B64" s="564" t="s">
        <v>39</v>
      </c>
      <c r="C64" s="563"/>
      <c r="D64" s="563"/>
      <c r="E64" s="565">
        <f>E65+E68</f>
        <v>0</v>
      </c>
      <c r="F64" s="565">
        <f>F65+F68</f>
        <v>0</v>
      </c>
      <c r="G64" s="565"/>
      <c r="H64" s="565">
        <f>H65+H68</f>
        <v>0</v>
      </c>
      <c r="I64" s="565">
        <f t="shared" si="0"/>
        <v>0</v>
      </c>
      <c r="L64" s="513"/>
      <c r="M64" s="510"/>
    </row>
    <row r="65" spans="1:13" ht="15.75" hidden="1" customHeight="1" x14ac:dyDescent="0.3">
      <c r="A65" s="566"/>
      <c r="B65" s="575" t="s">
        <v>97</v>
      </c>
      <c r="C65" s="566"/>
      <c r="D65" s="566"/>
      <c r="E65" s="568">
        <f>SUM(E66:E67)</f>
        <v>0</v>
      </c>
      <c r="F65" s="568">
        <f>SUM(F66:F67)</f>
        <v>0</v>
      </c>
      <c r="G65" s="568"/>
      <c r="H65" s="568">
        <f>SUM(H66:H67)</f>
        <v>0</v>
      </c>
      <c r="I65" s="568">
        <f t="shared" si="0"/>
        <v>0</v>
      </c>
      <c r="L65" s="513"/>
      <c r="M65" s="510"/>
    </row>
    <row r="66" spans="1:13" ht="15.75" hidden="1" customHeight="1" x14ac:dyDescent="0.3">
      <c r="A66" s="569" t="s">
        <v>300</v>
      </c>
      <c r="B66" s="572" t="s">
        <v>98</v>
      </c>
      <c r="C66" s="569"/>
      <c r="D66" s="569"/>
      <c r="E66" s="571"/>
      <c r="F66" s="571"/>
      <c r="G66" s="571"/>
      <c r="H66" s="571">
        <f>SUBTOTAL(9,E66:G66)</f>
        <v>0</v>
      </c>
      <c r="I66" s="571">
        <f t="shared" si="0"/>
        <v>0</v>
      </c>
      <c r="L66" s="513"/>
      <c r="M66" s="510"/>
    </row>
    <row r="67" spans="1:13" ht="15.75" hidden="1" customHeight="1" x14ac:dyDescent="0.3">
      <c r="A67" s="569" t="s">
        <v>301</v>
      </c>
      <c r="B67" s="572" t="s">
        <v>99</v>
      </c>
      <c r="C67" s="569"/>
      <c r="D67" s="569"/>
      <c r="E67" s="571"/>
      <c r="F67" s="571"/>
      <c r="G67" s="571"/>
      <c r="H67" s="571">
        <f>SUBTOTAL(9,E67:G67)</f>
        <v>0</v>
      </c>
      <c r="I67" s="571">
        <f t="shared" si="0"/>
        <v>0</v>
      </c>
      <c r="L67" s="513"/>
      <c r="M67" s="510"/>
    </row>
    <row r="68" spans="1:13" ht="15.75" hidden="1" customHeight="1" x14ac:dyDescent="0.3">
      <c r="A68" s="566"/>
      <c r="B68" s="575" t="s">
        <v>100</v>
      </c>
      <c r="C68" s="566"/>
      <c r="D68" s="566"/>
      <c r="E68" s="568">
        <f>SUM(E69:E70)</f>
        <v>0</v>
      </c>
      <c r="F68" s="568">
        <f>SUM(F69:F70)</f>
        <v>0</v>
      </c>
      <c r="G68" s="568"/>
      <c r="H68" s="568">
        <f>SUM(H69:H70)</f>
        <v>0</v>
      </c>
      <c r="I68" s="568">
        <f t="shared" si="0"/>
        <v>0</v>
      </c>
      <c r="L68" s="513"/>
      <c r="M68" s="510"/>
    </row>
    <row r="69" spans="1:13" ht="24" hidden="1" customHeight="1" x14ac:dyDescent="0.3">
      <c r="A69" s="569" t="s">
        <v>300</v>
      </c>
      <c r="B69" s="572" t="s">
        <v>101</v>
      </c>
      <c r="C69" s="569"/>
      <c r="D69" s="569"/>
      <c r="E69" s="571"/>
      <c r="F69" s="571"/>
      <c r="G69" s="571"/>
      <c r="H69" s="571">
        <f>SUBTOTAL(9,E69:G69)</f>
        <v>0</v>
      </c>
      <c r="I69" s="571">
        <f t="shared" si="0"/>
        <v>0</v>
      </c>
      <c r="L69" s="513"/>
      <c r="M69" s="510"/>
    </row>
    <row r="70" spans="1:13" ht="24" hidden="1" customHeight="1" x14ac:dyDescent="0.3">
      <c r="A70" s="569" t="s">
        <v>301</v>
      </c>
      <c r="B70" s="572" t="s">
        <v>102</v>
      </c>
      <c r="C70" s="569"/>
      <c r="D70" s="569"/>
      <c r="E70" s="571"/>
      <c r="F70" s="571"/>
      <c r="G70" s="571"/>
      <c r="H70" s="571">
        <f>SUBTOTAL(9,E70:G70)</f>
        <v>0</v>
      </c>
      <c r="I70" s="571">
        <f t="shared" si="0"/>
        <v>0</v>
      </c>
      <c r="L70" s="513"/>
      <c r="M70" s="510"/>
    </row>
    <row r="71" spans="1:13" ht="22.5" hidden="1" customHeight="1" x14ac:dyDescent="0.3">
      <c r="A71" s="563"/>
      <c r="B71" s="564" t="s">
        <v>40</v>
      </c>
      <c r="C71" s="563"/>
      <c r="D71" s="563"/>
      <c r="E71" s="565">
        <f>E72+E74</f>
        <v>0</v>
      </c>
      <c r="F71" s="565">
        <f>F72+F74</f>
        <v>0</v>
      </c>
      <c r="G71" s="565"/>
      <c r="H71" s="565">
        <f>H72+H74</f>
        <v>0</v>
      </c>
      <c r="I71" s="565">
        <f t="shared" si="0"/>
        <v>0</v>
      </c>
      <c r="L71" s="513"/>
      <c r="M71" s="510"/>
    </row>
    <row r="72" spans="1:13" ht="15.75" hidden="1" customHeight="1" x14ac:dyDescent="0.3">
      <c r="A72" s="566"/>
      <c r="B72" s="575" t="s">
        <v>41</v>
      </c>
      <c r="C72" s="566"/>
      <c r="D72" s="566"/>
      <c r="E72" s="568">
        <f>E73</f>
        <v>0</v>
      </c>
      <c r="F72" s="568">
        <f>F73</f>
        <v>0</v>
      </c>
      <c r="G72" s="568"/>
      <c r="H72" s="568">
        <f>H73</f>
        <v>0</v>
      </c>
      <c r="I72" s="568">
        <f t="shared" si="0"/>
        <v>0</v>
      </c>
      <c r="L72" s="513"/>
      <c r="M72" s="510"/>
    </row>
    <row r="73" spans="1:13" ht="15.75" hidden="1" customHeight="1" x14ac:dyDescent="0.3">
      <c r="A73" s="569" t="s">
        <v>300</v>
      </c>
      <c r="B73" s="572" t="s">
        <v>41</v>
      </c>
      <c r="C73" s="569"/>
      <c r="D73" s="569"/>
      <c r="E73" s="571"/>
      <c r="F73" s="571"/>
      <c r="G73" s="571"/>
      <c r="H73" s="571">
        <f>SUBTOTAL(9,E73:G73)</f>
        <v>0</v>
      </c>
      <c r="I73" s="571">
        <f t="shared" si="0"/>
        <v>0</v>
      </c>
      <c r="L73" s="513"/>
      <c r="M73" s="510"/>
    </row>
    <row r="74" spans="1:13" ht="22.5" hidden="1" customHeight="1" x14ac:dyDescent="0.3">
      <c r="A74" s="566"/>
      <c r="B74" s="575" t="s">
        <v>106</v>
      </c>
      <c r="C74" s="566"/>
      <c r="D74" s="566"/>
      <c r="E74" s="568">
        <f>SUM(E75:E78)</f>
        <v>0</v>
      </c>
      <c r="F74" s="568">
        <f>SUM(F75:F78)</f>
        <v>0</v>
      </c>
      <c r="G74" s="568"/>
      <c r="H74" s="568">
        <f>SUM(H75:H78)</f>
        <v>0</v>
      </c>
      <c r="I74" s="568">
        <f t="shared" si="0"/>
        <v>0</v>
      </c>
      <c r="L74" s="513"/>
      <c r="M74" s="510"/>
    </row>
    <row r="75" spans="1:13" ht="15.75" hidden="1" customHeight="1" x14ac:dyDescent="0.3">
      <c r="A75" s="569" t="s">
        <v>300</v>
      </c>
      <c r="B75" s="572" t="s">
        <v>103</v>
      </c>
      <c r="C75" s="569"/>
      <c r="D75" s="569"/>
      <c r="E75" s="571"/>
      <c r="F75" s="571"/>
      <c r="G75" s="571"/>
      <c r="H75" s="571">
        <f>SUBTOTAL(9,E75:G75)</f>
        <v>0</v>
      </c>
      <c r="I75" s="571">
        <f t="shared" si="0"/>
        <v>0</v>
      </c>
      <c r="L75" s="513"/>
      <c r="M75" s="510"/>
    </row>
    <row r="76" spans="1:13" ht="22.5" hidden="1" customHeight="1" x14ac:dyDescent="0.3">
      <c r="A76" s="569" t="s">
        <v>301</v>
      </c>
      <c r="B76" s="572" t="s">
        <v>104</v>
      </c>
      <c r="C76" s="569"/>
      <c r="D76" s="569"/>
      <c r="E76" s="571"/>
      <c r="F76" s="571"/>
      <c r="G76" s="571"/>
      <c r="H76" s="571">
        <f>SUBTOTAL(9,E76:G76)</f>
        <v>0</v>
      </c>
      <c r="I76" s="571">
        <f t="shared" si="0"/>
        <v>0</v>
      </c>
      <c r="L76" s="513"/>
      <c r="M76" s="510"/>
    </row>
    <row r="77" spans="1:13" ht="22.5" hidden="1" customHeight="1" x14ac:dyDescent="0.3">
      <c r="A77" s="569" t="s">
        <v>302</v>
      </c>
      <c r="B77" s="572" t="s">
        <v>105</v>
      </c>
      <c r="C77" s="569"/>
      <c r="D77" s="569"/>
      <c r="E77" s="571"/>
      <c r="F77" s="571"/>
      <c r="G77" s="571"/>
      <c r="H77" s="571">
        <f>SUBTOTAL(9,E77:G77)</f>
        <v>0</v>
      </c>
      <c r="I77" s="571">
        <f t="shared" si="0"/>
        <v>0</v>
      </c>
      <c r="L77" s="513"/>
      <c r="M77" s="510"/>
    </row>
    <row r="78" spans="1:13" ht="15.75" hidden="1" customHeight="1" x14ac:dyDescent="0.3">
      <c r="A78" s="569" t="s">
        <v>303</v>
      </c>
      <c r="B78" s="572" t="s">
        <v>355</v>
      </c>
      <c r="C78" s="569"/>
      <c r="D78" s="569"/>
      <c r="E78" s="571"/>
      <c r="F78" s="571"/>
      <c r="G78" s="571"/>
      <c r="H78" s="571">
        <f>SUBTOTAL(9,E78:G78)</f>
        <v>0</v>
      </c>
      <c r="I78" s="571">
        <f t="shared" si="0"/>
        <v>0</v>
      </c>
      <c r="L78" s="513"/>
      <c r="M78" s="510"/>
    </row>
    <row r="79" spans="1:13" ht="30" x14ac:dyDescent="0.3">
      <c r="A79" s="563" t="s">
        <v>1623</v>
      </c>
      <c r="B79" s="564" t="s">
        <v>356</v>
      </c>
      <c r="C79" s="563"/>
      <c r="D79" s="563"/>
      <c r="E79" s="565">
        <f>E80+E82+E84+E86</f>
        <v>68663743</v>
      </c>
      <c r="F79" s="565">
        <f>F80+F82+F84+F86</f>
        <v>0</v>
      </c>
      <c r="G79" s="565"/>
      <c r="H79" s="565">
        <f>H80+H82+H84+H86</f>
        <v>68663743</v>
      </c>
      <c r="I79" s="565">
        <f t="shared" si="0"/>
        <v>6.1112815489571348</v>
      </c>
      <c r="L79" s="513"/>
      <c r="M79" s="510"/>
    </row>
    <row r="80" spans="1:13" x14ac:dyDescent="0.3">
      <c r="A80" s="566" t="s">
        <v>1624</v>
      </c>
      <c r="B80" s="567" t="s">
        <v>107</v>
      </c>
      <c r="C80" s="566"/>
      <c r="D80" s="566"/>
      <c r="E80" s="568">
        <f>E81</f>
        <v>31871883</v>
      </c>
      <c r="F80" s="568">
        <f>F81</f>
        <v>0</v>
      </c>
      <c r="G80" s="568"/>
      <c r="H80" s="568">
        <f>H81</f>
        <v>31871883</v>
      </c>
      <c r="I80" s="568">
        <f t="shared" si="0"/>
        <v>2.8366943309283412</v>
      </c>
      <c r="L80" s="513"/>
      <c r="M80" s="510"/>
    </row>
    <row r="81" spans="1:13" x14ac:dyDescent="0.3">
      <c r="A81" s="569" t="s">
        <v>1625</v>
      </c>
      <c r="B81" s="572" t="s">
        <v>107</v>
      </c>
      <c r="C81" s="569"/>
      <c r="D81" s="569"/>
      <c r="E81" s="571">
        <f>PPNE5!G82</f>
        <v>31871883</v>
      </c>
      <c r="F81" s="571">
        <f>PPNE5!H82</f>
        <v>0</v>
      </c>
      <c r="G81" s="571"/>
      <c r="H81" s="571">
        <f>SUBTOTAL(9,E81:G81)</f>
        <v>31871883</v>
      </c>
      <c r="I81" s="571">
        <f t="shared" ref="I81:I144" si="4">IFERROR(H81/$H$17*100,"0.00")</f>
        <v>2.8366943309283412</v>
      </c>
      <c r="L81" s="513"/>
      <c r="M81" s="510"/>
    </row>
    <row r="82" spans="1:13" ht="16.5" customHeight="1" x14ac:dyDescent="0.3">
      <c r="A82" s="566" t="s">
        <v>1626</v>
      </c>
      <c r="B82" s="575" t="s">
        <v>108</v>
      </c>
      <c r="C82" s="566"/>
      <c r="D82" s="566"/>
      <c r="E82" s="568">
        <f>E83</f>
        <v>31458846</v>
      </c>
      <c r="F82" s="568">
        <f>F83</f>
        <v>0</v>
      </c>
      <c r="G82" s="568"/>
      <c r="H82" s="568">
        <f>H83</f>
        <v>31458846</v>
      </c>
      <c r="I82" s="568">
        <f t="shared" si="4"/>
        <v>2.799932784195641</v>
      </c>
      <c r="L82" s="513"/>
      <c r="M82" s="510"/>
    </row>
    <row r="83" spans="1:13" ht="17.25" customHeight="1" x14ac:dyDescent="0.3">
      <c r="A83" s="569" t="s">
        <v>1627</v>
      </c>
      <c r="B83" s="572" t="s">
        <v>108</v>
      </c>
      <c r="C83" s="569"/>
      <c r="D83" s="569"/>
      <c r="E83" s="571">
        <f>PPNE5!G84</f>
        <v>31458846</v>
      </c>
      <c r="F83" s="571">
        <f>PPNE5!H84</f>
        <v>0</v>
      </c>
      <c r="G83" s="571"/>
      <c r="H83" s="571">
        <f>SUBTOTAL(9,E83:G83)</f>
        <v>31458846</v>
      </c>
      <c r="I83" s="571">
        <f t="shared" si="4"/>
        <v>2.799932784195641</v>
      </c>
      <c r="L83" s="513"/>
      <c r="M83" s="510"/>
    </row>
    <row r="84" spans="1:13" ht="17.25" customHeight="1" x14ac:dyDescent="0.3">
      <c r="A84" s="566" t="s">
        <v>1628</v>
      </c>
      <c r="B84" s="575" t="s">
        <v>109</v>
      </c>
      <c r="C84" s="566"/>
      <c r="D84" s="566"/>
      <c r="E84" s="568">
        <f>E85</f>
        <v>5333014</v>
      </c>
      <c r="F84" s="568">
        <f>F85</f>
        <v>0</v>
      </c>
      <c r="G84" s="568"/>
      <c r="H84" s="568">
        <f>H85</f>
        <v>5333014</v>
      </c>
      <c r="I84" s="568">
        <f t="shared" si="4"/>
        <v>0.47465443383315253</v>
      </c>
      <c r="L84" s="513"/>
      <c r="M84" s="510"/>
    </row>
    <row r="85" spans="1:13" ht="14.25" customHeight="1" x14ac:dyDescent="0.3">
      <c r="A85" s="569" t="s">
        <v>1629</v>
      </c>
      <c r="B85" s="572" t="s">
        <v>109</v>
      </c>
      <c r="C85" s="569"/>
      <c r="D85" s="569"/>
      <c r="E85" s="571">
        <f>PPNE5!G86</f>
        <v>5333014</v>
      </c>
      <c r="F85" s="571">
        <f>PPNE5!H86</f>
        <v>0</v>
      </c>
      <c r="G85" s="571"/>
      <c r="H85" s="571">
        <f>SUBTOTAL(9,E85:G85)</f>
        <v>5333014</v>
      </c>
      <c r="I85" s="571">
        <f t="shared" si="4"/>
        <v>0.47465443383315253</v>
      </c>
      <c r="L85" s="513"/>
      <c r="M85" s="510"/>
    </row>
    <row r="86" spans="1:13" ht="22.5" hidden="1" customHeight="1" x14ac:dyDescent="0.3">
      <c r="A86" s="566"/>
      <c r="B86" s="575" t="s">
        <v>110</v>
      </c>
      <c r="C86" s="566"/>
      <c r="D86" s="566"/>
      <c r="E86" s="568">
        <f>E87</f>
        <v>0</v>
      </c>
      <c r="F86" s="568">
        <f>F87</f>
        <v>0</v>
      </c>
      <c r="G86" s="568">
        <f>G87</f>
        <v>0</v>
      </c>
      <c r="H86" s="568">
        <f>H87</f>
        <v>0</v>
      </c>
      <c r="I86" s="568">
        <f t="shared" si="4"/>
        <v>0</v>
      </c>
      <c r="L86" s="513"/>
      <c r="M86" s="510"/>
    </row>
    <row r="87" spans="1:13" ht="22.5" hidden="1" customHeight="1" x14ac:dyDescent="0.3">
      <c r="A87" s="569" t="s">
        <v>300</v>
      </c>
      <c r="B87" s="572" t="s">
        <v>110</v>
      </c>
      <c r="C87" s="569"/>
      <c r="D87" s="569"/>
      <c r="E87" s="571"/>
      <c r="F87" s="571"/>
      <c r="G87" s="571"/>
      <c r="H87" s="571">
        <f>SUBTOTAL(9,E87:G87)</f>
        <v>0</v>
      </c>
      <c r="I87" s="571">
        <f t="shared" si="4"/>
        <v>0</v>
      </c>
      <c r="L87" s="513"/>
      <c r="M87" s="510"/>
    </row>
    <row r="88" spans="1:13" x14ac:dyDescent="0.3">
      <c r="A88" s="560">
        <v>2.2000000000000002</v>
      </c>
      <c r="B88" s="561" t="s">
        <v>357</v>
      </c>
      <c r="C88" s="560"/>
      <c r="D88" s="560"/>
      <c r="E88" s="562">
        <f>+E89+E107+E112+E117+E126+E147+E166+E186</f>
        <v>0</v>
      </c>
      <c r="F88" s="562">
        <f>+F89+F107+F112+F117+F126+F147+F166+F186+F221</f>
        <v>30650978</v>
      </c>
      <c r="G88" s="562">
        <f>+G89+G107+G112+G117+G126+G147+G166+G186</f>
        <v>0</v>
      </c>
      <c r="H88" s="562">
        <f>+H89+H107+H112+H117+H126+H147+H166+H186+H221</f>
        <v>30650978</v>
      </c>
      <c r="I88" s="562">
        <f t="shared" si="4"/>
        <v>2.7280300799927422</v>
      </c>
      <c r="L88" s="513"/>
      <c r="M88" s="510"/>
    </row>
    <row r="89" spans="1:13" x14ac:dyDescent="0.3">
      <c r="A89" s="563" t="s">
        <v>1630</v>
      </c>
      <c r="B89" s="564" t="s">
        <v>22</v>
      </c>
      <c r="C89" s="563"/>
      <c r="D89" s="563"/>
      <c r="E89" s="565">
        <f>+E90+E92+E94+E96+E98+E100+E103+E105</f>
        <v>0</v>
      </c>
      <c r="F89" s="565">
        <f>+F90+F92+F94+F96+F98+F100+F103+F105</f>
        <v>6675400</v>
      </c>
      <c r="G89" s="565">
        <f>+G90+G92+G94+G96+G98+G100+G103+G105</f>
        <v>0</v>
      </c>
      <c r="H89" s="565">
        <f>+H90+H92+H94+H96+H98+H100+H103+H105</f>
        <v>6675400</v>
      </c>
      <c r="I89" s="565">
        <f t="shared" si="4"/>
        <v>0.59413086251223535</v>
      </c>
      <c r="L89" s="513"/>
      <c r="M89" s="510"/>
    </row>
    <row r="90" spans="1:13" ht="15.75" hidden="1" customHeight="1" x14ac:dyDescent="0.3">
      <c r="A90" s="566"/>
      <c r="B90" s="567" t="s">
        <v>111</v>
      </c>
      <c r="C90" s="566"/>
      <c r="D90" s="566"/>
      <c r="E90" s="568">
        <f>E91</f>
        <v>0</v>
      </c>
      <c r="F90" s="568">
        <f>F91</f>
        <v>0</v>
      </c>
      <c r="G90" s="568">
        <f>G91</f>
        <v>0</v>
      </c>
      <c r="H90" s="568">
        <f>H91</f>
        <v>0</v>
      </c>
      <c r="I90" s="568">
        <f t="shared" si="4"/>
        <v>0</v>
      </c>
      <c r="L90" s="513"/>
      <c r="M90" s="510"/>
    </row>
    <row r="91" spans="1:13" ht="15.75" hidden="1" customHeight="1" x14ac:dyDescent="0.3">
      <c r="A91" s="569" t="s">
        <v>300</v>
      </c>
      <c r="B91" s="572" t="s">
        <v>111</v>
      </c>
      <c r="C91" s="569"/>
      <c r="D91" s="569"/>
      <c r="E91" s="571"/>
      <c r="F91" s="571"/>
      <c r="G91" s="571"/>
      <c r="H91" s="571">
        <f>SUBTOTAL(9,E91:G91)</f>
        <v>0</v>
      </c>
      <c r="I91" s="571">
        <f t="shared" si="4"/>
        <v>0</v>
      </c>
      <c r="L91" s="513"/>
      <c r="M91" s="510"/>
    </row>
    <row r="92" spans="1:13" ht="15.75" customHeight="1" x14ac:dyDescent="0.3">
      <c r="A92" s="566" t="s">
        <v>1631</v>
      </c>
      <c r="B92" s="567" t="s">
        <v>112</v>
      </c>
      <c r="C92" s="566"/>
      <c r="D92" s="566"/>
      <c r="E92" s="568">
        <f>E93</f>
        <v>0</v>
      </c>
      <c r="F92" s="568">
        <f>F93</f>
        <v>450000</v>
      </c>
      <c r="G92" s="568">
        <f>G93</f>
        <v>0</v>
      </c>
      <c r="H92" s="568">
        <f>H93</f>
        <v>450000</v>
      </c>
      <c r="I92" s="568">
        <f t="shared" si="4"/>
        <v>4.0051365930207312E-2</v>
      </c>
      <c r="L92" s="513"/>
      <c r="M92" s="510"/>
    </row>
    <row r="93" spans="1:13" ht="15.75" customHeight="1" x14ac:dyDescent="0.3">
      <c r="A93" s="569" t="s">
        <v>1632</v>
      </c>
      <c r="B93" s="572" t="s">
        <v>112</v>
      </c>
      <c r="C93" s="569"/>
      <c r="D93" s="569"/>
      <c r="E93" s="571"/>
      <c r="F93" s="571">
        <v>450000</v>
      </c>
      <c r="G93" s="571"/>
      <c r="H93" s="571">
        <f>SUBTOTAL(9,E93:G93)</f>
        <v>450000</v>
      </c>
      <c r="I93" s="571">
        <f t="shared" si="4"/>
        <v>4.0051365930207312E-2</v>
      </c>
      <c r="L93" s="513"/>
      <c r="M93" s="510"/>
    </row>
    <row r="94" spans="1:13" x14ac:dyDescent="0.3">
      <c r="A94" s="566" t="s">
        <v>1633</v>
      </c>
      <c r="B94" s="567" t="s">
        <v>113</v>
      </c>
      <c r="C94" s="566"/>
      <c r="D94" s="566"/>
      <c r="E94" s="568">
        <f>E95</f>
        <v>0</v>
      </c>
      <c r="F94" s="568">
        <f>F95</f>
        <v>425000</v>
      </c>
      <c r="G94" s="568">
        <f>G95</f>
        <v>0</v>
      </c>
      <c r="H94" s="568">
        <f>H95</f>
        <v>425000</v>
      </c>
      <c r="I94" s="568">
        <f t="shared" si="4"/>
        <v>3.782629004519579E-2</v>
      </c>
      <c r="L94" s="513"/>
      <c r="M94" s="510"/>
    </row>
    <row r="95" spans="1:13" x14ac:dyDescent="0.3">
      <c r="A95" s="569" t="s">
        <v>1634</v>
      </c>
      <c r="B95" s="572" t="s">
        <v>113</v>
      </c>
      <c r="C95" s="569"/>
      <c r="D95" s="569"/>
      <c r="E95" s="571"/>
      <c r="F95" s="571">
        <v>425000</v>
      </c>
      <c r="G95" s="571"/>
      <c r="H95" s="571">
        <f>SUBTOTAL(9,E95:G95)</f>
        <v>425000</v>
      </c>
      <c r="I95" s="571">
        <f t="shared" si="4"/>
        <v>3.782629004519579E-2</v>
      </c>
      <c r="L95" s="513"/>
      <c r="M95" s="510"/>
    </row>
    <row r="96" spans="1:13" ht="15.75" hidden="1" customHeight="1" x14ac:dyDescent="0.3">
      <c r="A96" s="566"/>
      <c r="B96" s="567" t="s">
        <v>114</v>
      </c>
      <c r="C96" s="566"/>
      <c r="D96" s="566"/>
      <c r="E96" s="568">
        <f>E97</f>
        <v>0</v>
      </c>
      <c r="F96" s="568">
        <f>F97</f>
        <v>0</v>
      </c>
      <c r="G96" s="568">
        <f>G97</f>
        <v>0</v>
      </c>
      <c r="H96" s="568">
        <f>H97</f>
        <v>0</v>
      </c>
      <c r="I96" s="568">
        <f t="shared" si="4"/>
        <v>0</v>
      </c>
      <c r="L96" s="513"/>
      <c r="M96" s="510"/>
    </row>
    <row r="97" spans="1:13" ht="15.75" hidden="1" customHeight="1" x14ac:dyDescent="0.3">
      <c r="A97" s="569" t="s">
        <v>300</v>
      </c>
      <c r="B97" s="572" t="s">
        <v>114</v>
      </c>
      <c r="C97" s="569"/>
      <c r="D97" s="569"/>
      <c r="E97" s="571"/>
      <c r="F97" s="571">
        <v>0</v>
      </c>
      <c r="G97" s="571"/>
      <c r="H97" s="571">
        <f>SUBTOTAL(9,E97:G97)</f>
        <v>0</v>
      </c>
      <c r="I97" s="571">
        <f t="shared" si="4"/>
        <v>0</v>
      </c>
      <c r="L97" s="513"/>
      <c r="M97" s="510"/>
    </row>
    <row r="98" spans="1:13" ht="16.5" customHeight="1" x14ac:dyDescent="0.3">
      <c r="A98" s="566" t="s">
        <v>1635</v>
      </c>
      <c r="B98" s="567" t="s">
        <v>115</v>
      </c>
      <c r="C98" s="566"/>
      <c r="D98" s="566"/>
      <c r="E98" s="568">
        <f>E99</f>
        <v>0</v>
      </c>
      <c r="F98" s="568">
        <f>F99</f>
        <v>2900000</v>
      </c>
      <c r="G98" s="568">
        <f>G99</f>
        <v>0</v>
      </c>
      <c r="H98" s="568">
        <f>H99</f>
        <v>2900000</v>
      </c>
      <c r="I98" s="568">
        <f t="shared" si="4"/>
        <v>0.25810880266133601</v>
      </c>
      <c r="L98" s="513"/>
      <c r="M98" s="510"/>
    </row>
    <row r="99" spans="1:13" ht="15.75" customHeight="1" x14ac:dyDescent="0.3">
      <c r="A99" s="569" t="s">
        <v>1636</v>
      </c>
      <c r="B99" s="572" t="s">
        <v>115</v>
      </c>
      <c r="C99" s="569"/>
      <c r="D99" s="569"/>
      <c r="E99" s="571"/>
      <c r="F99" s="571">
        <v>2900000</v>
      </c>
      <c r="G99" s="571"/>
      <c r="H99" s="571">
        <f>SUBTOTAL(9,E99:G99)</f>
        <v>2900000</v>
      </c>
      <c r="I99" s="571">
        <f t="shared" si="4"/>
        <v>0.25810880266133601</v>
      </c>
      <c r="L99" s="513"/>
      <c r="M99" s="510"/>
    </row>
    <row r="100" spans="1:13" ht="15.75" hidden="1" customHeight="1" x14ac:dyDescent="0.3">
      <c r="A100" s="566"/>
      <c r="B100" s="567" t="s">
        <v>23</v>
      </c>
      <c r="C100" s="566"/>
      <c r="D100" s="566"/>
      <c r="E100" s="568">
        <f>E101+E102</f>
        <v>0</v>
      </c>
      <c r="F100" s="568">
        <f>F101+F102</f>
        <v>0</v>
      </c>
      <c r="G100" s="568">
        <f>G101+G102</f>
        <v>0</v>
      </c>
      <c r="H100" s="568">
        <f>H101+H102</f>
        <v>0</v>
      </c>
      <c r="I100" s="568">
        <f t="shared" si="4"/>
        <v>0</v>
      </c>
      <c r="L100" s="513"/>
      <c r="M100" s="510"/>
    </row>
    <row r="101" spans="1:13" ht="15.75" hidden="1" customHeight="1" x14ac:dyDescent="0.3">
      <c r="A101" s="569" t="s">
        <v>300</v>
      </c>
      <c r="B101" s="572" t="s">
        <v>116</v>
      </c>
      <c r="C101" s="569"/>
      <c r="D101" s="569"/>
      <c r="E101" s="576"/>
      <c r="F101" s="576">
        <v>0</v>
      </c>
      <c r="G101" s="576"/>
      <c r="H101" s="571">
        <f>SUBTOTAL(9,E101:G101)</f>
        <v>0</v>
      </c>
      <c r="I101" s="571">
        <f t="shared" si="4"/>
        <v>0</v>
      </c>
      <c r="L101" s="513"/>
      <c r="M101" s="510"/>
    </row>
    <row r="102" spans="1:13" ht="15.75" hidden="1" customHeight="1" x14ac:dyDescent="0.3">
      <c r="A102" s="569" t="s">
        <v>301</v>
      </c>
      <c r="B102" s="572" t="s">
        <v>117</v>
      </c>
      <c r="C102" s="569"/>
      <c r="D102" s="569"/>
      <c r="E102" s="576"/>
      <c r="F102" s="576">
        <v>0</v>
      </c>
      <c r="G102" s="576"/>
      <c r="H102" s="571">
        <f>SUBTOTAL(9,E102:G102)</f>
        <v>0</v>
      </c>
      <c r="I102" s="571">
        <f t="shared" si="4"/>
        <v>0</v>
      </c>
      <c r="L102" s="513"/>
      <c r="M102" s="510"/>
    </row>
    <row r="103" spans="1:13" x14ac:dyDescent="0.3">
      <c r="A103" s="566" t="s">
        <v>1637</v>
      </c>
      <c r="B103" s="567" t="s">
        <v>24</v>
      </c>
      <c r="C103" s="566"/>
      <c r="D103" s="566"/>
      <c r="E103" s="568">
        <f>E104</f>
        <v>0</v>
      </c>
      <c r="F103" s="568">
        <f>F104</f>
        <v>50400</v>
      </c>
      <c r="G103" s="568">
        <f>G104</f>
        <v>0</v>
      </c>
      <c r="H103" s="568">
        <f>H104</f>
        <v>50400</v>
      </c>
      <c r="I103" s="568">
        <f t="shared" si="4"/>
        <v>4.4857529841832184E-3</v>
      </c>
      <c r="L103" s="513"/>
      <c r="M103" s="510"/>
    </row>
    <row r="104" spans="1:13" x14ac:dyDescent="0.3">
      <c r="A104" s="569" t="s">
        <v>1638</v>
      </c>
      <c r="B104" s="572" t="s">
        <v>24</v>
      </c>
      <c r="C104" s="569"/>
      <c r="D104" s="569"/>
      <c r="E104" s="571"/>
      <c r="F104" s="571">
        <v>50400</v>
      </c>
      <c r="G104" s="571"/>
      <c r="H104" s="571">
        <f>SUBTOTAL(9,E104:G104)</f>
        <v>50400</v>
      </c>
      <c r="I104" s="571">
        <f t="shared" si="4"/>
        <v>4.4857529841832184E-3</v>
      </c>
      <c r="L104" s="513"/>
      <c r="M104" s="510"/>
    </row>
    <row r="105" spans="1:13" x14ac:dyDescent="0.3">
      <c r="A105" s="566" t="s">
        <v>1639</v>
      </c>
      <c r="B105" s="567" t="s">
        <v>118</v>
      </c>
      <c r="C105" s="566"/>
      <c r="D105" s="566"/>
      <c r="E105" s="568">
        <f>E106</f>
        <v>0</v>
      </c>
      <c r="F105" s="568">
        <f>F106</f>
        <v>2850000</v>
      </c>
      <c r="G105" s="568">
        <f>G106</f>
        <v>0</v>
      </c>
      <c r="H105" s="568">
        <f>H106</f>
        <v>2850000</v>
      </c>
      <c r="I105" s="568">
        <f t="shared" si="4"/>
        <v>0.25365865089131301</v>
      </c>
      <c r="L105" s="513"/>
      <c r="M105" s="510"/>
    </row>
    <row r="106" spans="1:13" x14ac:dyDescent="0.3">
      <c r="A106" s="569" t="s">
        <v>1640</v>
      </c>
      <c r="B106" s="572" t="s">
        <v>118</v>
      </c>
      <c r="C106" s="569"/>
      <c r="D106" s="569"/>
      <c r="E106" s="571"/>
      <c r="F106" s="571">
        <v>2850000</v>
      </c>
      <c r="G106" s="571"/>
      <c r="H106" s="571">
        <f>SUBTOTAL(9,E106:G106)</f>
        <v>2850000</v>
      </c>
      <c r="I106" s="571">
        <f t="shared" si="4"/>
        <v>0.25365865089131301</v>
      </c>
      <c r="L106" s="513"/>
      <c r="M106" s="510"/>
    </row>
    <row r="107" spans="1:13" ht="22.5" customHeight="1" x14ac:dyDescent="0.3">
      <c r="A107" s="563" t="s">
        <v>1858</v>
      </c>
      <c r="B107" s="564" t="s">
        <v>358</v>
      </c>
      <c r="C107" s="563"/>
      <c r="D107" s="563"/>
      <c r="E107" s="565">
        <f>+E108+E110</f>
        <v>0</v>
      </c>
      <c r="F107" s="565">
        <f>+F108+F110</f>
        <v>511200</v>
      </c>
      <c r="G107" s="565">
        <f>+G108+G110</f>
        <v>0</v>
      </c>
      <c r="H107" s="565">
        <f>+H108+H110</f>
        <v>511200</v>
      </c>
      <c r="I107" s="565">
        <f t="shared" si="4"/>
        <v>4.5498351696715504E-2</v>
      </c>
      <c r="L107" s="513"/>
      <c r="M107" s="510"/>
    </row>
    <row r="108" spans="1:13" ht="15.75" customHeight="1" x14ac:dyDescent="0.3">
      <c r="A108" s="566" t="s">
        <v>1856</v>
      </c>
      <c r="B108" s="567" t="s">
        <v>119</v>
      </c>
      <c r="C108" s="566"/>
      <c r="D108" s="566"/>
      <c r="E108" s="568">
        <f>E109</f>
        <v>0</v>
      </c>
      <c r="F108" s="568">
        <f>F109</f>
        <v>511200</v>
      </c>
      <c r="G108" s="568">
        <f>G109</f>
        <v>0</v>
      </c>
      <c r="H108" s="568">
        <f>H109</f>
        <v>511200</v>
      </c>
      <c r="I108" s="568">
        <f t="shared" si="4"/>
        <v>4.5498351696715504E-2</v>
      </c>
      <c r="L108" s="513"/>
      <c r="M108" s="510"/>
    </row>
    <row r="109" spans="1:13" ht="15.75" customHeight="1" x14ac:dyDescent="0.3">
      <c r="A109" s="569" t="s">
        <v>1857</v>
      </c>
      <c r="B109" s="572" t="s">
        <v>119</v>
      </c>
      <c r="C109" s="569"/>
      <c r="D109" s="569"/>
      <c r="E109" s="571"/>
      <c r="F109" s="571">
        <v>511200</v>
      </c>
      <c r="G109" s="571"/>
      <c r="H109" s="571">
        <f>SUBTOTAL(9,E109:G109)</f>
        <v>511200</v>
      </c>
      <c r="I109" s="571">
        <f t="shared" si="4"/>
        <v>4.5498351696715504E-2</v>
      </c>
      <c r="L109" s="513"/>
      <c r="M109" s="510"/>
    </row>
    <row r="110" spans="1:13" ht="15.75" hidden="1" customHeight="1" x14ac:dyDescent="0.3">
      <c r="A110" s="566"/>
      <c r="B110" s="567" t="s">
        <v>120</v>
      </c>
      <c r="C110" s="566"/>
      <c r="D110" s="566"/>
      <c r="E110" s="568">
        <f>E111</f>
        <v>0</v>
      </c>
      <c r="F110" s="568">
        <f>F111</f>
        <v>0</v>
      </c>
      <c r="G110" s="568">
        <f>G111</f>
        <v>0</v>
      </c>
      <c r="H110" s="568">
        <f>H111</f>
        <v>0</v>
      </c>
      <c r="I110" s="568">
        <f t="shared" si="4"/>
        <v>0</v>
      </c>
      <c r="L110" s="513"/>
      <c r="M110" s="510"/>
    </row>
    <row r="111" spans="1:13" ht="15.75" hidden="1" customHeight="1" x14ac:dyDescent="0.3">
      <c r="A111" s="569" t="s">
        <v>300</v>
      </c>
      <c r="B111" s="572" t="s">
        <v>120</v>
      </c>
      <c r="C111" s="569"/>
      <c r="D111" s="569"/>
      <c r="E111" s="571"/>
      <c r="F111" s="571">
        <v>0</v>
      </c>
      <c r="G111" s="571"/>
      <c r="H111" s="571">
        <f>SUBTOTAL(9,E111:G111)</f>
        <v>0</v>
      </c>
      <c r="I111" s="571">
        <f t="shared" si="4"/>
        <v>0</v>
      </c>
      <c r="L111" s="513"/>
      <c r="M111" s="510"/>
    </row>
    <row r="112" spans="1:13" ht="15.75" hidden="1" customHeight="1" x14ac:dyDescent="0.3">
      <c r="A112" s="563"/>
      <c r="B112" s="564" t="s">
        <v>25</v>
      </c>
      <c r="C112" s="563"/>
      <c r="D112" s="563"/>
      <c r="E112" s="565">
        <f>+E113+E115</f>
        <v>0</v>
      </c>
      <c r="F112" s="565">
        <f>+F113+F115</f>
        <v>0</v>
      </c>
      <c r="G112" s="565">
        <f>+G113+G115</f>
        <v>0</v>
      </c>
      <c r="H112" s="565">
        <f>+H113+H115</f>
        <v>0</v>
      </c>
      <c r="I112" s="565">
        <f t="shared" si="4"/>
        <v>0</v>
      </c>
      <c r="L112" s="513"/>
      <c r="M112" s="510"/>
    </row>
    <row r="113" spans="1:13" ht="15.75" hidden="1" customHeight="1" x14ac:dyDescent="0.3">
      <c r="A113" s="566"/>
      <c r="B113" s="567" t="s">
        <v>121</v>
      </c>
      <c r="C113" s="566"/>
      <c r="D113" s="566"/>
      <c r="E113" s="568">
        <f>E114</f>
        <v>0</v>
      </c>
      <c r="F113" s="568">
        <f>F114</f>
        <v>0</v>
      </c>
      <c r="G113" s="568">
        <f>G114</f>
        <v>0</v>
      </c>
      <c r="H113" s="568">
        <f>H114</f>
        <v>0</v>
      </c>
      <c r="I113" s="568">
        <f t="shared" si="4"/>
        <v>0</v>
      </c>
      <c r="L113" s="513"/>
      <c r="M113" s="510"/>
    </row>
    <row r="114" spans="1:13" ht="15.75" hidden="1" customHeight="1" x14ac:dyDescent="0.3">
      <c r="A114" s="569" t="s">
        <v>300</v>
      </c>
      <c r="B114" s="572" t="s">
        <v>121</v>
      </c>
      <c r="C114" s="569"/>
      <c r="D114" s="569"/>
      <c r="E114" s="571"/>
      <c r="F114" s="571">
        <v>0</v>
      </c>
      <c r="G114" s="571"/>
      <c r="H114" s="571">
        <f>SUBTOTAL(9,E114:G114)</f>
        <v>0</v>
      </c>
      <c r="I114" s="571">
        <f t="shared" si="4"/>
        <v>0</v>
      </c>
      <c r="L114" s="513"/>
      <c r="M114" s="510"/>
    </row>
    <row r="115" spans="1:13" ht="15.75" hidden="1" customHeight="1" x14ac:dyDescent="0.3">
      <c r="A115" s="566"/>
      <c r="B115" s="567" t="s">
        <v>122</v>
      </c>
      <c r="C115" s="566"/>
      <c r="D115" s="566"/>
      <c r="E115" s="568">
        <f>E116</f>
        <v>0</v>
      </c>
      <c r="F115" s="568">
        <f>F116</f>
        <v>0</v>
      </c>
      <c r="G115" s="568">
        <f>G116</f>
        <v>0</v>
      </c>
      <c r="H115" s="568">
        <f>H116</f>
        <v>0</v>
      </c>
      <c r="I115" s="568">
        <f t="shared" si="4"/>
        <v>0</v>
      </c>
      <c r="L115" s="513"/>
      <c r="M115" s="510"/>
    </row>
    <row r="116" spans="1:13" ht="15.75" hidden="1" customHeight="1" x14ac:dyDescent="0.3">
      <c r="A116" s="569" t="s">
        <v>300</v>
      </c>
      <c r="B116" s="572" t="s">
        <v>122</v>
      </c>
      <c r="C116" s="569"/>
      <c r="D116" s="569"/>
      <c r="E116" s="571"/>
      <c r="F116" s="571">
        <v>0</v>
      </c>
      <c r="G116" s="571"/>
      <c r="H116" s="571">
        <f>SUBTOTAL(9,E116:G116)</f>
        <v>0</v>
      </c>
      <c r="I116" s="571">
        <f t="shared" si="4"/>
        <v>0</v>
      </c>
      <c r="L116" s="513"/>
      <c r="M116" s="510"/>
    </row>
    <row r="117" spans="1:13" x14ac:dyDescent="0.3">
      <c r="A117" s="563" t="s">
        <v>1641</v>
      </c>
      <c r="B117" s="564" t="s">
        <v>123</v>
      </c>
      <c r="C117" s="563"/>
      <c r="D117" s="563"/>
      <c r="E117" s="565">
        <f>+E118+E120+E122+E124</f>
        <v>0</v>
      </c>
      <c r="F117" s="565">
        <f>+F118+F120+F122+F124</f>
        <v>600000</v>
      </c>
      <c r="G117" s="565">
        <f>+G118+G120+G122+G124</f>
        <v>0</v>
      </c>
      <c r="H117" s="565">
        <f>+H118+H120+H122+H124</f>
        <v>600000</v>
      </c>
      <c r="I117" s="565">
        <f t="shared" si="4"/>
        <v>5.3401821240276412E-2</v>
      </c>
      <c r="L117" s="513"/>
      <c r="M117" s="510"/>
    </row>
    <row r="118" spans="1:13" ht="15.75" hidden="1" customHeight="1" x14ac:dyDescent="0.3">
      <c r="A118" s="566"/>
      <c r="B118" s="575" t="s">
        <v>26</v>
      </c>
      <c r="C118" s="566"/>
      <c r="D118" s="566"/>
      <c r="E118" s="568">
        <f>E119</f>
        <v>0</v>
      </c>
      <c r="F118" s="568">
        <f>F119</f>
        <v>0</v>
      </c>
      <c r="G118" s="568">
        <f>G119</f>
        <v>0</v>
      </c>
      <c r="H118" s="568">
        <f>H119</f>
        <v>0</v>
      </c>
      <c r="I118" s="568">
        <f t="shared" si="4"/>
        <v>0</v>
      </c>
      <c r="L118" s="513"/>
      <c r="M118" s="510"/>
    </row>
    <row r="119" spans="1:13" ht="15.75" hidden="1" customHeight="1" x14ac:dyDescent="0.3">
      <c r="A119" s="569" t="s">
        <v>300</v>
      </c>
      <c r="B119" s="572" t="s">
        <v>26</v>
      </c>
      <c r="C119" s="569"/>
      <c r="D119" s="569"/>
      <c r="E119" s="571"/>
      <c r="F119" s="571">
        <v>0</v>
      </c>
      <c r="G119" s="571"/>
      <c r="H119" s="571">
        <f>SUBTOTAL(9,E119:G119)</f>
        <v>0</v>
      </c>
      <c r="I119" s="571">
        <f t="shared" si="4"/>
        <v>0</v>
      </c>
      <c r="L119" s="513"/>
      <c r="M119" s="510"/>
    </row>
    <row r="120" spans="1:13" x14ac:dyDescent="0.3">
      <c r="A120" s="566" t="s">
        <v>1642</v>
      </c>
      <c r="B120" s="575" t="s">
        <v>27</v>
      </c>
      <c r="C120" s="566"/>
      <c r="D120" s="566"/>
      <c r="E120" s="568">
        <f>E121</f>
        <v>0</v>
      </c>
      <c r="F120" s="568">
        <f>F121</f>
        <v>600000</v>
      </c>
      <c r="G120" s="568">
        <f>G121</f>
        <v>0</v>
      </c>
      <c r="H120" s="568">
        <f>H121</f>
        <v>600000</v>
      </c>
      <c r="I120" s="568">
        <f t="shared" si="4"/>
        <v>5.3401821240276412E-2</v>
      </c>
      <c r="L120" s="513"/>
      <c r="M120" s="510"/>
    </row>
    <row r="121" spans="1:13" x14ac:dyDescent="0.3">
      <c r="A121" s="569" t="s">
        <v>1643</v>
      </c>
      <c r="B121" s="572" t="s">
        <v>27</v>
      </c>
      <c r="C121" s="569"/>
      <c r="D121" s="569"/>
      <c r="E121" s="571"/>
      <c r="F121" s="571">
        <v>600000</v>
      </c>
      <c r="G121" s="571"/>
      <c r="H121" s="571">
        <f>SUBTOTAL(9,E121:G121)</f>
        <v>600000</v>
      </c>
      <c r="I121" s="571">
        <f t="shared" si="4"/>
        <v>5.3401821240276412E-2</v>
      </c>
      <c r="L121" s="513"/>
      <c r="M121" s="510"/>
    </row>
    <row r="122" spans="1:13" ht="15.75" hidden="1" customHeight="1" x14ac:dyDescent="0.3">
      <c r="A122" s="566"/>
      <c r="B122" s="575" t="s">
        <v>42</v>
      </c>
      <c r="C122" s="566"/>
      <c r="D122" s="566"/>
      <c r="E122" s="568">
        <f>E123</f>
        <v>0</v>
      </c>
      <c r="F122" s="568">
        <f>F123</f>
        <v>0</v>
      </c>
      <c r="G122" s="568">
        <f>G123</f>
        <v>0</v>
      </c>
      <c r="H122" s="568">
        <f>H123</f>
        <v>0</v>
      </c>
      <c r="I122" s="568">
        <f t="shared" si="4"/>
        <v>0</v>
      </c>
      <c r="L122" s="513"/>
      <c r="M122" s="510"/>
    </row>
    <row r="123" spans="1:13" ht="15.75" hidden="1" customHeight="1" x14ac:dyDescent="0.3">
      <c r="A123" s="569" t="s">
        <v>300</v>
      </c>
      <c r="B123" s="572" t="s">
        <v>42</v>
      </c>
      <c r="C123" s="569"/>
      <c r="D123" s="569"/>
      <c r="E123" s="571"/>
      <c r="F123" s="571">
        <v>0</v>
      </c>
      <c r="G123" s="571"/>
      <c r="H123" s="571">
        <f>SUBTOTAL(9,E123:G123)</f>
        <v>0</v>
      </c>
      <c r="I123" s="571">
        <f t="shared" si="4"/>
        <v>0</v>
      </c>
      <c r="L123" s="513"/>
      <c r="M123" s="510"/>
    </row>
    <row r="124" spans="1:13" ht="15.75" hidden="1" customHeight="1" x14ac:dyDescent="0.3">
      <c r="A124" s="566"/>
      <c r="B124" s="575" t="s">
        <v>124</v>
      </c>
      <c r="C124" s="566"/>
      <c r="D124" s="566"/>
      <c r="E124" s="568">
        <f>E125</f>
        <v>0</v>
      </c>
      <c r="F124" s="568">
        <f>F125</f>
        <v>0</v>
      </c>
      <c r="G124" s="568">
        <f>G125</f>
        <v>0</v>
      </c>
      <c r="H124" s="568">
        <f>H125</f>
        <v>0</v>
      </c>
      <c r="I124" s="568">
        <f t="shared" si="4"/>
        <v>0</v>
      </c>
      <c r="L124" s="513"/>
      <c r="M124" s="510"/>
    </row>
    <row r="125" spans="1:13" ht="15.75" hidden="1" customHeight="1" x14ac:dyDescent="0.3">
      <c r="A125" s="569" t="s">
        <v>300</v>
      </c>
      <c r="B125" s="572" t="s">
        <v>124</v>
      </c>
      <c r="C125" s="569"/>
      <c r="D125" s="569"/>
      <c r="E125" s="571"/>
      <c r="F125" s="571">
        <v>0</v>
      </c>
      <c r="G125" s="571"/>
      <c r="H125" s="571">
        <f>SUBTOTAL(9,E125:G125)</f>
        <v>0</v>
      </c>
      <c r="I125" s="571">
        <f t="shared" si="4"/>
        <v>0</v>
      </c>
      <c r="L125" s="513"/>
      <c r="M125" s="510"/>
    </row>
    <row r="126" spans="1:13" x14ac:dyDescent="0.3">
      <c r="A126" s="563" t="s">
        <v>1644</v>
      </c>
      <c r="B126" s="564" t="s">
        <v>125</v>
      </c>
      <c r="C126" s="563"/>
      <c r="D126" s="563"/>
      <c r="E126" s="565">
        <f>+E127+E129+E131+E137+E139+E141+E143+E145</f>
        <v>0</v>
      </c>
      <c r="F126" s="565">
        <f>+F127+F129+F131+F137+F139+F141+F143+F145</f>
        <v>3360000</v>
      </c>
      <c r="G126" s="565">
        <f>+G127+G129+G131+G137+G139+G141+G143+G145</f>
        <v>0</v>
      </c>
      <c r="H126" s="565">
        <f>+H127+H129+H131+H137+H139+H141+H143+H145</f>
        <v>3360000</v>
      </c>
      <c r="I126" s="565">
        <f t="shared" si="4"/>
        <v>0.29905019894554796</v>
      </c>
      <c r="L126" s="513"/>
      <c r="M126" s="510"/>
    </row>
    <row r="127" spans="1:13" ht="22.5" hidden="1" customHeight="1" x14ac:dyDescent="0.3">
      <c r="A127" s="566"/>
      <c r="B127" s="575" t="s">
        <v>126</v>
      </c>
      <c r="C127" s="566"/>
      <c r="D127" s="566"/>
      <c r="E127" s="568">
        <f>E128</f>
        <v>0</v>
      </c>
      <c r="F127" s="568">
        <f>F128</f>
        <v>0</v>
      </c>
      <c r="G127" s="568">
        <f>G128</f>
        <v>0</v>
      </c>
      <c r="H127" s="568">
        <f>H128</f>
        <v>0</v>
      </c>
      <c r="I127" s="568">
        <f t="shared" si="4"/>
        <v>0</v>
      </c>
      <c r="L127" s="513"/>
      <c r="M127" s="510"/>
    </row>
    <row r="128" spans="1:13" ht="24" hidden="1" customHeight="1" x14ac:dyDescent="0.3">
      <c r="A128" s="569" t="s">
        <v>300</v>
      </c>
      <c r="B128" s="572" t="s">
        <v>126</v>
      </c>
      <c r="C128" s="569"/>
      <c r="D128" s="569"/>
      <c r="E128" s="571"/>
      <c r="F128" s="571">
        <v>0</v>
      </c>
      <c r="G128" s="571"/>
      <c r="H128" s="571">
        <f>SUBTOTAL(9,E128:G128)</f>
        <v>0</v>
      </c>
      <c r="I128" s="571">
        <f t="shared" si="4"/>
        <v>0</v>
      </c>
      <c r="L128" s="513"/>
      <c r="M128" s="510"/>
    </row>
    <row r="129" spans="1:13" ht="24" hidden="1" customHeight="1" x14ac:dyDescent="0.3">
      <c r="A129" s="566"/>
      <c r="B129" s="567" t="s">
        <v>127</v>
      </c>
      <c r="C129" s="566"/>
      <c r="D129" s="566"/>
      <c r="E129" s="568">
        <f>E130</f>
        <v>0</v>
      </c>
      <c r="F129" s="568">
        <f>F130</f>
        <v>0</v>
      </c>
      <c r="G129" s="568">
        <f>G130</f>
        <v>0</v>
      </c>
      <c r="H129" s="568">
        <f>H130</f>
        <v>0</v>
      </c>
      <c r="I129" s="568">
        <f t="shared" si="4"/>
        <v>0</v>
      </c>
      <c r="L129" s="513"/>
      <c r="M129" s="510"/>
    </row>
    <row r="130" spans="1:13" ht="24" hidden="1" customHeight="1" x14ac:dyDescent="0.3">
      <c r="A130" s="569" t="s">
        <v>300</v>
      </c>
      <c r="B130" s="572" t="s">
        <v>127</v>
      </c>
      <c r="C130" s="569"/>
      <c r="D130" s="569"/>
      <c r="E130" s="571"/>
      <c r="F130" s="571">
        <v>0</v>
      </c>
      <c r="G130" s="571"/>
      <c r="H130" s="571">
        <f>SUBTOTAL(9,E130:G130)</f>
        <v>0</v>
      </c>
      <c r="I130" s="571">
        <f t="shared" si="4"/>
        <v>0</v>
      </c>
      <c r="L130" s="513"/>
      <c r="M130" s="510"/>
    </row>
    <row r="131" spans="1:13" ht="14.25" customHeight="1" x14ac:dyDescent="0.3">
      <c r="A131" s="566" t="s">
        <v>1645</v>
      </c>
      <c r="B131" s="575" t="s">
        <v>128</v>
      </c>
      <c r="C131" s="566"/>
      <c r="D131" s="566"/>
      <c r="E131" s="568">
        <f>SUM(E132:E136)</f>
        <v>0</v>
      </c>
      <c r="F131" s="568">
        <f>SUM(F132:F136)</f>
        <v>3360000</v>
      </c>
      <c r="G131" s="568">
        <f>SUM(G132:G136)</f>
        <v>0</v>
      </c>
      <c r="H131" s="568">
        <f>SUM(H132:H136)</f>
        <v>3360000</v>
      </c>
      <c r="I131" s="568">
        <f t="shared" si="4"/>
        <v>0.29905019894554796</v>
      </c>
      <c r="L131" s="513"/>
      <c r="M131" s="510"/>
    </row>
    <row r="132" spans="1:13" ht="24" hidden="1" customHeight="1" x14ac:dyDescent="0.3">
      <c r="A132" s="569" t="s">
        <v>300</v>
      </c>
      <c r="B132" s="572" t="s">
        <v>129</v>
      </c>
      <c r="C132" s="569"/>
      <c r="D132" s="569"/>
      <c r="E132" s="571"/>
      <c r="F132" s="571">
        <v>0</v>
      </c>
      <c r="G132" s="571"/>
      <c r="H132" s="571">
        <f>SUBTOTAL(9,E132:G132)</f>
        <v>0</v>
      </c>
      <c r="I132" s="571">
        <f t="shared" si="4"/>
        <v>0</v>
      </c>
      <c r="L132" s="513"/>
      <c r="M132" s="510"/>
    </row>
    <row r="133" spans="1:13" ht="16.5" customHeight="1" x14ac:dyDescent="0.3">
      <c r="A133" s="569" t="s">
        <v>1646</v>
      </c>
      <c r="B133" s="572" t="s">
        <v>130</v>
      </c>
      <c r="C133" s="569"/>
      <c r="D133" s="569"/>
      <c r="E133" s="571"/>
      <c r="F133" s="571">
        <v>3360000</v>
      </c>
      <c r="G133" s="571"/>
      <c r="H133" s="571">
        <f>SUBTOTAL(9,E133:G133)</f>
        <v>3360000</v>
      </c>
      <c r="I133" s="571">
        <f t="shared" si="4"/>
        <v>0.29905019894554796</v>
      </c>
      <c r="L133" s="513"/>
      <c r="M133" s="510"/>
    </row>
    <row r="134" spans="1:13" ht="24" hidden="1" customHeight="1" x14ac:dyDescent="0.3">
      <c r="A134" s="569" t="s">
        <v>302</v>
      </c>
      <c r="B134" s="572" t="s">
        <v>131</v>
      </c>
      <c r="C134" s="569"/>
      <c r="D134" s="569"/>
      <c r="E134" s="571"/>
      <c r="F134" s="571">
        <v>0</v>
      </c>
      <c r="G134" s="571"/>
      <c r="H134" s="571">
        <f>SUBTOTAL(9,E134:G134)</f>
        <v>0</v>
      </c>
      <c r="I134" s="571">
        <f t="shared" si="4"/>
        <v>0</v>
      </c>
      <c r="L134" s="513"/>
      <c r="M134" s="510"/>
    </row>
    <row r="135" spans="1:13" ht="24" hidden="1" customHeight="1" x14ac:dyDescent="0.3">
      <c r="A135" s="569" t="s">
        <v>303</v>
      </c>
      <c r="B135" s="572" t="s">
        <v>132</v>
      </c>
      <c r="C135" s="569"/>
      <c r="D135" s="569"/>
      <c r="E135" s="571"/>
      <c r="F135" s="571">
        <v>0</v>
      </c>
      <c r="G135" s="571"/>
      <c r="H135" s="571">
        <f>SUBTOTAL(9,E135:G135)</f>
        <v>0</v>
      </c>
      <c r="I135" s="571">
        <f t="shared" si="4"/>
        <v>0</v>
      </c>
      <c r="L135" s="513"/>
      <c r="M135" s="510"/>
    </row>
    <row r="136" spans="1:13" ht="24" hidden="1" customHeight="1" x14ac:dyDescent="0.3">
      <c r="A136" s="569" t="s">
        <v>307</v>
      </c>
      <c r="B136" s="572" t="s">
        <v>133</v>
      </c>
      <c r="C136" s="569"/>
      <c r="D136" s="569"/>
      <c r="E136" s="571"/>
      <c r="F136" s="571">
        <v>0</v>
      </c>
      <c r="G136" s="571"/>
      <c r="H136" s="571">
        <f>SUBTOTAL(9,E136:G136)</f>
        <v>0</v>
      </c>
      <c r="I136" s="571">
        <f t="shared" si="4"/>
        <v>0</v>
      </c>
      <c r="L136" s="513"/>
      <c r="M136" s="510"/>
    </row>
    <row r="137" spans="1:13" ht="33.75" hidden="1" customHeight="1" x14ac:dyDescent="0.3">
      <c r="A137" s="566"/>
      <c r="B137" s="575" t="s">
        <v>134</v>
      </c>
      <c r="C137" s="566"/>
      <c r="D137" s="566"/>
      <c r="E137" s="568">
        <f>E138</f>
        <v>0</v>
      </c>
      <c r="F137" s="568">
        <f>F138</f>
        <v>0</v>
      </c>
      <c r="G137" s="568">
        <f>G138</f>
        <v>0</v>
      </c>
      <c r="H137" s="568">
        <f>H138</f>
        <v>0</v>
      </c>
      <c r="I137" s="568">
        <f t="shared" si="4"/>
        <v>0</v>
      </c>
      <c r="L137" s="513"/>
      <c r="M137" s="510"/>
    </row>
    <row r="138" spans="1:13" ht="35.25" hidden="1" customHeight="1" x14ac:dyDescent="0.3">
      <c r="A138" s="569" t="s">
        <v>300</v>
      </c>
      <c r="B138" s="572" t="s">
        <v>134</v>
      </c>
      <c r="C138" s="569"/>
      <c r="D138" s="569"/>
      <c r="E138" s="571"/>
      <c r="F138" s="571">
        <v>0</v>
      </c>
      <c r="G138" s="571"/>
      <c r="H138" s="571">
        <f>SUBTOTAL(9,E138:G138)</f>
        <v>0</v>
      </c>
      <c r="I138" s="571">
        <f t="shared" si="4"/>
        <v>0</v>
      </c>
      <c r="L138" s="513"/>
      <c r="M138" s="510"/>
    </row>
    <row r="139" spans="1:13" ht="15.75" hidden="1" customHeight="1" x14ac:dyDescent="0.3">
      <c r="A139" s="566"/>
      <c r="B139" s="567" t="s">
        <v>359</v>
      </c>
      <c r="C139" s="566"/>
      <c r="D139" s="566"/>
      <c r="E139" s="577">
        <f>+E140</f>
        <v>0</v>
      </c>
      <c r="F139" s="577">
        <f>+F140</f>
        <v>0</v>
      </c>
      <c r="G139" s="577">
        <f>+G140</f>
        <v>0</v>
      </c>
      <c r="H139" s="577">
        <f>+H140</f>
        <v>0</v>
      </c>
      <c r="I139" s="577">
        <f t="shared" si="4"/>
        <v>0</v>
      </c>
      <c r="L139" s="513"/>
      <c r="M139" s="510"/>
    </row>
    <row r="140" spans="1:13" ht="15.75" hidden="1" customHeight="1" x14ac:dyDescent="0.3">
      <c r="A140" s="569" t="s">
        <v>300</v>
      </c>
      <c r="B140" s="572" t="s">
        <v>359</v>
      </c>
      <c r="C140" s="569"/>
      <c r="D140" s="569"/>
      <c r="E140" s="571"/>
      <c r="F140" s="571">
        <v>0</v>
      </c>
      <c r="G140" s="571"/>
      <c r="H140" s="571">
        <f>SUBTOTAL(9,E140:G140)</f>
        <v>0</v>
      </c>
      <c r="I140" s="571">
        <f t="shared" si="4"/>
        <v>0</v>
      </c>
      <c r="L140" s="513"/>
      <c r="M140" s="510"/>
    </row>
    <row r="141" spans="1:13" ht="15.75" hidden="1" customHeight="1" x14ac:dyDescent="0.3">
      <c r="A141" s="566"/>
      <c r="B141" s="567" t="s">
        <v>360</v>
      </c>
      <c r="C141" s="566"/>
      <c r="D141" s="566"/>
      <c r="E141" s="568">
        <f>E142</f>
        <v>0</v>
      </c>
      <c r="F141" s="568">
        <f>F142</f>
        <v>0</v>
      </c>
      <c r="G141" s="568">
        <f>G142</f>
        <v>0</v>
      </c>
      <c r="H141" s="568">
        <f>H142</f>
        <v>0</v>
      </c>
      <c r="I141" s="568">
        <f t="shared" si="4"/>
        <v>0</v>
      </c>
      <c r="L141" s="513"/>
      <c r="M141" s="510"/>
    </row>
    <row r="142" spans="1:13" ht="15.75" hidden="1" customHeight="1" x14ac:dyDescent="0.3">
      <c r="A142" s="569" t="s">
        <v>300</v>
      </c>
      <c r="B142" s="572" t="s">
        <v>360</v>
      </c>
      <c r="C142" s="569"/>
      <c r="D142" s="569"/>
      <c r="E142" s="571"/>
      <c r="F142" s="571">
        <v>0</v>
      </c>
      <c r="G142" s="571"/>
      <c r="H142" s="571">
        <f>SUBTOTAL(9,E142:G142)</f>
        <v>0</v>
      </c>
      <c r="I142" s="571">
        <f t="shared" si="4"/>
        <v>0</v>
      </c>
      <c r="L142" s="513"/>
      <c r="M142" s="510"/>
    </row>
    <row r="143" spans="1:13" ht="35.25" hidden="1" customHeight="1" x14ac:dyDescent="0.3">
      <c r="A143" s="566"/>
      <c r="B143" s="567" t="s">
        <v>361</v>
      </c>
      <c r="C143" s="566"/>
      <c r="D143" s="566"/>
      <c r="E143" s="577">
        <f>+E144</f>
        <v>0</v>
      </c>
      <c r="F143" s="577">
        <f>+F144</f>
        <v>0</v>
      </c>
      <c r="G143" s="577">
        <f>+G144</f>
        <v>0</v>
      </c>
      <c r="H143" s="577">
        <f>+H144</f>
        <v>0</v>
      </c>
      <c r="I143" s="577">
        <f t="shared" si="4"/>
        <v>0</v>
      </c>
      <c r="L143" s="513"/>
      <c r="M143" s="510"/>
    </row>
    <row r="144" spans="1:13" ht="35.25" hidden="1" customHeight="1" x14ac:dyDescent="0.3">
      <c r="A144" s="569" t="s">
        <v>300</v>
      </c>
      <c r="B144" s="572" t="s">
        <v>361</v>
      </c>
      <c r="C144" s="569"/>
      <c r="D144" s="569"/>
      <c r="E144" s="571"/>
      <c r="F144" s="571">
        <v>0</v>
      </c>
      <c r="G144" s="571"/>
      <c r="H144" s="571">
        <f>SUBTOTAL(9,E144:G144)</f>
        <v>0</v>
      </c>
      <c r="I144" s="571">
        <f t="shared" si="4"/>
        <v>0</v>
      </c>
      <c r="L144" s="513"/>
      <c r="M144" s="510"/>
    </row>
    <row r="145" spans="1:13" ht="15.75" hidden="1" customHeight="1" x14ac:dyDescent="0.3">
      <c r="A145" s="566"/>
      <c r="B145" s="567" t="s">
        <v>135</v>
      </c>
      <c r="C145" s="566"/>
      <c r="D145" s="566"/>
      <c r="E145" s="568">
        <f>E146</f>
        <v>0</v>
      </c>
      <c r="F145" s="568">
        <f>F146</f>
        <v>0</v>
      </c>
      <c r="G145" s="568">
        <f>G146</f>
        <v>0</v>
      </c>
      <c r="H145" s="568">
        <f>H146</f>
        <v>0</v>
      </c>
      <c r="I145" s="568">
        <f t="shared" ref="I145:I208" si="5">IFERROR(H145/$H$17*100,"0.00")</f>
        <v>0</v>
      </c>
      <c r="L145" s="513"/>
      <c r="M145" s="510"/>
    </row>
    <row r="146" spans="1:13" ht="15.75" hidden="1" customHeight="1" x14ac:dyDescent="0.3">
      <c r="A146" s="569" t="s">
        <v>300</v>
      </c>
      <c r="B146" s="572" t="s">
        <v>135</v>
      </c>
      <c r="C146" s="569"/>
      <c r="D146" s="569"/>
      <c r="E146" s="571"/>
      <c r="F146" s="571">
        <v>0</v>
      </c>
      <c r="G146" s="571"/>
      <c r="H146" s="571">
        <f>SUBTOTAL(9,E146:G146)</f>
        <v>0</v>
      </c>
      <c r="I146" s="571">
        <f t="shared" si="5"/>
        <v>0</v>
      </c>
      <c r="L146" s="513"/>
      <c r="M146" s="510"/>
    </row>
    <row r="147" spans="1:13" x14ac:dyDescent="0.3">
      <c r="A147" s="563" t="s">
        <v>1647</v>
      </c>
      <c r="B147" s="564" t="s">
        <v>136</v>
      </c>
      <c r="C147" s="563"/>
      <c r="D147" s="563"/>
      <c r="E147" s="565">
        <f>+E148+E150+E152+E154+E156+E158+E160+E162+E164</f>
        <v>0</v>
      </c>
      <c r="F147" s="565">
        <f>+F148+F150+F152+F154+F156+F158+F160+F162+F164</f>
        <v>250000</v>
      </c>
      <c r="G147" s="565">
        <f>+G148+G150+G152+G154+G156+G158+G160+G162+G164</f>
        <v>0</v>
      </c>
      <c r="H147" s="565">
        <f>+H148+H150+H152+H154+H156+H158+H160+H162+H164</f>
        <v>250000</v>
      </c>
      <c r="I147" s="565">
        <f t="shared" si="5"/>
        <v>2.2250758850115175E-2</v>
      </c>
      <c r="L147" s="513"/>
      <c r="M147" s="510"/>
    </row>
    <row r="148" spans="1:13" ht="22.5" hidden="1" customHeight="1" x14ac:dyDescent="0.3">
      <c r="A148" s="566"/>
      <c r="B148" s="575" t="s">
        <v>362</v>
      </c>
      <c r="C148" s="566"/>
      <c r="D148" s="566"/>
      <c r="E148" s="568">
        <f>E149</f>
        <v>0</v>
      </c>
      <c r="F148" s="568">
        <f>F149</f>
        <v>0</v>
      </c>
      <c r="G148" s="568">
        <f>G149</f>
        <v>0</v>
      </c>
      <c r="H148" s="568">
        <f>H149</f>
        <v>0</v>
      </c>
      <c r="I148" s="568">
        <f t="shared" si="5"/>
        <v>0</v>
      </c>
      <c r="L148" s="513"/>
      <c r="M148" s="510"/>
    </row>
    <row r="149" spans="1:13" ht="24" hidden="1" customHeight="1" x14ac:dyDescent="0.3">
      <c r="A149" s="569" t="s">
        <v>300</v>
      </c>
      <c r="B149" s="572" t="s">
        <v>362</v>
      </c>
      <c r="C149" s="569"/>
      <c r="D149" s="569"/>
      <c r="E149" s="571"/>
      <c r="F149" s="571">
        <v>0</v>
      </c>
      <c r="G149" s="571"/>
      <c r="H149" s="571">
        <f>SUBTOTAL(9,E149:G149)</f>
        <v>0</v>
      </c>
      <c r="I149" s="571">
        <f t="shared" si="5"/>
        <v>0</v>
      </c>
      <c r="L149" s="513"/>
      <c r="M149" s="510"/>
    </row>
    <row r="150" spans="1:13" x14ac:dyDescent="0.3">
      <c r="A150" s="566" t="s">
        <v>1648</v>
      </c>
      <c r="B150" s="575" t="s">
        <v>137</v>
      </c>
      <c r="C150" s="566"/>
      <c r="D150" s="566"/>
      <c r="E150" s="568">
        <f>E151</f>
        <v>0</v>
      </c>
      <c r="F150" s="568">
        <f>F151</f>
        <v>250000</v>
      </c>
      <c r="G150" s="568">
        <f>G151</f>
        <v>0</v>
      </c>
      <c r="H150" s="568">
        <f>H151</f>
        <v>250000</v>
      </c>
      <c r="I150" s="568">
        <f t="shared" si="5"/>
        <v>2.2250758850115175E-2</v>
      </c>
      <c r="L150" s="513"/>
      <c r="M150" s="510"/>
    </row>
    <row r="151" spans="1:13" x14ac:dyDescent="0.3">
      <c r="A151" s="569" t="s">
        <v>1649</v>
      </c>
      <c r="B151" s="572" t="s">
        <v>137</v>
      </c>
      <c r="C151" s="569"/>
      <c r="D151" s="569"/>
      <c r="E151" s="571"/>
      <c r="F151" s="571">
        <v>250000</v>
      </c>
      <c r="G151" s="571"/>
      <c r="H151" s="571">
        <f>SUBTOTAL(9,E151:G151)</f>
        <v>250000</v>
      </c>
      <c r="I151" s="571">
        <f t="shared" si="5"/>
        <v>2.2250758850115175E-2</v>
      </c>
      <c r="L151" s="513"/>
      <c r="M151" s="510"/>
    </row>
    <row r="152" spans="1:13" ht="15.75" hidden="1" customHeight="1" x14ac:dyDescent="0.3">
      <c r="A152" s="566"/>
      <c r="B152" s="575" t="s">
        <v>138</v>
      </c>
      <c r="C152" s="566"/>
      <c r="D152" s="566"/>
      <c r="E152" s="568">
        <f>E153</f>
        <v>0</v>
      </c>
      <c r="F152" s="568">
        <f>F153</f>
        <v>0</v>
      </c>
      <c r="G152" s="568">
        <f>G153</f>
        <v>0</v>
      </c>
      <c r="H152" s="568">
        <f>H153</f>
        <v>0</v>
      </c>
      <c r="I152" s="568">
        <f t="shared" si="5"/>
        <v>0</v>
      </c>
      <c r="L152" s="513"/>
      <c r="M152" s="510"/>
    </row>
    <row r="153" spans="1:13" ht="15.75" hidden="1" customHeight="1" x14ac:dyDescent="0.3">
      <c r="A153" s="569" t="s">
        <v>300</v>
      </c>
      <c r="B153" s="572" t="s">
        <v>138</v>
      </c>
      <c r="C153" s="569"/>
      <c r="D153" s="569"/>
      <c r="E153" s="571"/>
      <c r="F153" s="571">
        <v>0</v>
      </c>
      <c r="G153" s="571"/>
      <c r="H153" s="571">
        <f>SUBTOTAL(9,E153:G153)</f>
        <v>0</v>
      </c>
      <c r="I153" s="571">
        <f t="shared" si="5"/>
        <v>0</v>
      </c>
      <c r="L153" s="513"/>
      <c r="M153" s="510"/>
    </row>
    <row r="154" spans="1:13" ht="22.5" hidden="1" customHeight="1" x14ac:dyDescent="0.3">
      <c r="A154" s="566"/>
      <c r="B154" s="575" t="s">
        <v>139</v>
      </c>
      <c r="C154" s="566"/>
      <c r="D154" s="566"/>
      <c r="E154" s="568">
        <f>E155</f>
        <v>0</v>
      </c>
      <c r="F154" s="568">
        <f>F155</f>
        <v>0</v>
      </c>
      <c r="G154" s="568">
        <f>G155</f>
        <v>0</v>
      </c>
      <c r="H154" s="568">
        <f>H155</f>
        <v>0</v>
      </c>
      <c r="I154" s="568">
        <f t="shared" si="5"/>
        <v>0</v>
      </c>
      <c r="L154" s="513"/>
      <c r="M154" s="510"/>
    </row>
    <row r="155" spans="1:13" ht="24" hidden="1" customHeight="1" x14ac:dyDescent="0.3">
      <c r="A155" s="569" t="s">
        <v>300</v>
      </c>
      <c r="B155" s="572" t="s">
        <v>139</v>
      </c>
      <c r="C155" s="569"/>
      <c r="D155" s="569"/>
      <c r="E155" s="571"/>
      <c r="F155" s="571">
        <v>0</v>
      </c>
      <c r="G155" s="571"/>
      <c r="H155" s="571">
        <f>SUBTOTAL(9,E155:G155)</f>
        <v>0</v>
      </c>
      <c r="I155" s="571">
        <f t="shared" si="5"/>
        <v>0</v>
      </c>
      <c r="L155" s="513"/>
      <c r="M155" s="510"/>
    </row>
    <row r="156" spans="1:13" ht="15.75" hidden="1" customHeight="1" x14ac:dyDescent="0.3">
      <c r="A156" s="566"/>
      <c r="B156" s="567" t="s">
        <v>305</v>
      </c>
      <c r="C156" s="566"/>
      <c r="D156" s="566"/>
      <c r="E156" s="577">
        <f>+E157</f>
        <v>0</v>
      </c>
      <c r="F156" s="577">
        <f>+F157</f>
        <v>0</v>
      </c>
      <c r="G156" s="577">
        <f>+G157</f>
        <v>0</v>
      </c>
      <c r="H156" s="577">
        <f>+H157</f>
        <v>0</v>
      </c>
      <c r="I156" s="577">
        <f t="shared" si="5"/>
        <v>0</v>
      </c>
      <c r="L156" s="513"/>
      <c r="M156" s="510"/>
    </row>
    <row r="157" spans="1:13" ht="15.75" hidden="1" customHeight="1" x14ac:dyDescent="0.3">
      <c r="A157" s="569" t="s">
        <v>300</v>
      </c>
      <c r="B157" s="572" t="s">
        <v>305</v>
      </c>
      <c r="C157" s="569"/>
      <c r="D157" s="569"/>
      <c r="E157" s="571"/>
      <c r="F157" s="571">
        <v>0</v>
      </c>
      <c r="G157" s="571"/>
      <c r="H157" s="571">
        <f>SUBTOTAL(9,E157:G157)</f>
        <v>0</v>
      </c>
      <c r="I157" s="571">
        <f t="shared" si="5"/>
        <v>0</v>
      </c>
      <c r="L157" s="513"/>
      <c r="M157" s="510"/>
    </row>
    <row r="158" spans="1:13" ht="24" hidden="1" customHeight="1" x14ac:dyDescent="0.3">
      <c r="A158" s="566"/>
      <c r="B158" s="567" t="s">
        <v>363</v>
      </c>
      <c r="C158" s="566"/>
      <c r="D158" s="566"/>
      <c r="E158" s="577">
        <f>+E159</f>
        <v>0</v>
      </c>
      <c r="F158" s="577">
        <f>+F159</f>
        <v>0</v>
      </c>
      <c r="G158" s="577">
        <f>+G159</f>
        <v>0</v>
      </c>
      <c r="H158" s="577">
        <f>+H159</f>
        <v>0</v>
      </c>
      <c r="I158" s="577">
        <f t="shared" si="5"/>
        <v>0</v>
      </c>
      <c r="L158" s="513"/>
      <c r="M158" s="510"/>
    </row>
    <row r="159" spans="1:13" ht="24" hidden="1" customHeight="1" x14ac:dyDescent="0.3">
      <c r="A159" s="569" t="s">
        <v>300</v>
      </c>
      <c r="B159" s="572" t="s">
        <v>363</v>
      </c>
      <c r="C159" s="569"/>
      <c r="D159" s="569"/>
      <c r="E159" s="571"/>
      <c r="F159" s="571">
        <v>0</v>
      </c>
      <c r="G159" s="571"/>
      <c r="H159" s="571">
        <f>SUBTOTAL(9,E159:G159)</f>
        <v>0</v>
      </c>
      <c r="I159" s="571">
        <f t="shared" si="5"/>
        <v>0</v>
      </c>
      <c r="L159" s="513"/>
      <c r="M159" s="510"/>
    </row>
    <row r="160" spans="1:13" ht="24" hidden="1" customHeight="1" x14ac:dyDescent="0.3">
      <c r="A160" s="566"/>
      <c r="B160" s="567" t="s">
        <v>364</v>
      </c>
      <c r="C160" s="566"/>
      <c r="D160" s="566"/>
      <c r="E160" s="577">
        <f>+E161</f>
        <v>0</v>
      </c>
      <c r="F160" s="577">
        <f>+F161</f>
        <v>0</v>
      </c>
      <c r="G160" s="577">
        <f>+G161</f>
        <v>0</v>
      </c>
      <c r="H160" s="577">
        <f>+H161</f>
        <v>0</v>
      </c>
      <c r="I160" s="577">
        <f t="shared" si="5"/>
        <v>0</v>
      </c>
      <c r="L160" s="513"/>
      <c r="M160" s="510"/>
    </row>
    <row r="161" spans="1:13" ht="24" hidden="1" customHeight="1" x14ac:dyDescent="0.3">
      <c r="A161" s="569" t="s">
        <v>300</v>
      </c>
      <c r="B161" s="572" t="s">
        <v>364</v>
      </c>
      <c r="C161" s="569"/>
      <c r="D161" s="569"/>
      <c r="E161" s="571"/>
      <c r="F161" s="571">
        <v>0</v>
      </c>
      <c r="G161" s="571"/>
      <c r="H161" s="571">
        <f>SUBTOTAL(9,E161:G161)</f>
        <v>0</v>
      </c>
      <c r="I161" s="571">
        <f t="shared" si="5"/>
        <v>0</v>
      </c>
      <c r="L161" s="513"/>
      <c r="M161" s="510"/>
    </row>
    <row r="162" spans="1:13" ht="24" hidden="1" customHeight="1" x14ac:dyDescent="0.3">
      <c r="A162" s="566"/>
      <c r="B162" s="567" t="s">
        <v>365</v>
      </c>
      <c r="C162" s="566"/>
      <c r="D162" s="566"/>
      <c r="E162" s="577">
        <f>+E163</f>
        <v>0</v>
      </c>
      <c r="F162" s="577">
        <f>+F163</f>
        <v>0</v>
      </c>
      <c r="G162" s="577">
        <f>+G163</f>
        <v>0</v>
      </c>
      <c r="H162" s="577">
        <f>+H163</f>
        <v>0</v>
      </c>
      <c r="I162" s="577">
        <f t="shared" si="5"/>
        <v>0</v>
      </c>
      <c r="L162" s="513"/>
      <c r="M162" s="510"/>
    </row>
    <row r="163" spans="1:13" ht="24" hidden="1" customHeight="1" x14ac:dyDescent="0.3">
      <c r="A163" s="569" t="s">
        <v>300</v>
      </c>
      <c r="B163" s="572" t="s">
        <v>365</v>
      </c>
      <c r="C163" s="569"/>
      <c r="D163" s="569"/>
      <c r="E163" s="571"/>
      <c r="F163" s="571">
        <v>0</v>
      </c>
      <c r="G163" s="571"/>
      <c r="H163" s="571">
        <f>SUBTOTAL(9,E163:G163)</f>
        <v>0</v>
      </c>
      <c r="I163" s="571">
        <f t="shared" si="5"/>
        <v>0</v>
      </c>
      <c r="L163" s="513"/>
      <c r="M163" s="510"/>
    </row>
    <row r="164" spans="1:13" ht="15.75" hidden="1" customHeight="1" x14ac:dyDescent="0.3">
      <c r="A164" s="566"/>
      <c r="B164" s="567" t="s">
        <v>306</v>
      </c>
      <c r="C164" s="566"/>
      <c r="D164" s="566"/>
      <c r="E164" s="577">
        <f>+E165</f>
        <v>0</v>
      </c>
      <c r="F164" s="577">
        <f>+F165</f>
        <v>0</v>
      </c>
      <c r="G164" s="577">
        <f>+G165</f>
        <v>0</v>
      </c>
      <c r="H164" s="577">
        <f>+H165</f>
        <v>0</v>
      </c>
      <c r="I164" s="577">
        <f t="shared" si="5"/>
        <v>0</v>
      </c>
      <c r="L164" s="513"/>
      <c r="M164" s="510"/>
    </row>
    <row r="165" spans="1:13" ht="15.75" hidden="1" customHeight="1" x14ac:dyDescent="0.3">
      <c r="A165" s="569" t="s">
        <v>300</v>
      </c>
      <c r="B165" s="572" t="s">
        <v>306</v>
      </c>
      <c r="C165" s="569"/>
      <c r="D165" s="569"/>
      <c r="E165" s="571"/>
      <c r="F165" s="571">
        <v>0</v>
      </c>
      <c r="G165" s="571"/>
      <c r="H165" s="571">
        <f>SUBTOTAL(9,E165:G165)</f>
        <v>0</v>
      </c>
      <c r="I165" s="571">
        <f t="shared" si="5"/>
        <v>0</v>
      </c>
      <c r="L165" s="513"/>
      <c r="M165" s="510"/>
    </row>
    <row r="166" spans="1:13" ht="30" x14ac:dyDescent="0.3">
      <c r="A166" s="563" t="s">
        <v>1650</v>
      </c>
      <c r="B166" s="564" t="s">
        <v>140</v>
      </c>
      <c r="C166" s="563"/>
      <c r="D166" s="563"/>
      <c r="E166" s="565">
        <f>+E167+E175+E184</f>
        <v>0</v>
      </c>
      <c r="F166" s="565">
        <f>+F167+F175+F184</f>
        <v>12979844</v>
      </c>
      <c r="G166" s="565">
        <f>+G167+G175+G184</f>
        <v>0</v>
      </c>
      <c r="H166" s="565">
        <f>+H167+H175+H184</f>
        <v>12979844</v>
      </c>
      <c r="I166" s="565">
        <f t="shared" si="5"/>
        <v>1.1552455150244574</v>
      </c>
      <c r="L166" s="513"/>
      <c r="M166" s="510"/>
    </row>
    <row r="167" spans="1:13" hidden="1" x14ac:dyDescent="0.3">
      <c r="A167" s="566" t="s">
        <v>1651</v>
      </c>
      <c r="B167" s="567" t="s">
        <v>366</v>
      </c>
      <c r="C167" s="566"/>
      <c r="D167" s="566"/>
      <c r="E167" s="568">
        <f>SUM(E168:E174)</f>
        <v>0</v>
      </c>
      <c r="F167" s="568">
        <f>SUM(F168:F174)</f>
        <v>0</v>
      </c>
      <c r="G167" s="568">
        <f>SUM(G168:G174)</f>
        <v>0</v>
      </c>
      <c r="H167" s="568">
        <f>SUM(H168:H174)</f>
        <v>0</v>
      </c>
      <c r="I167" s="568">
        <f t="shared" si="5"/>
        <v>0</v>
      </c>
      <c r="L167" s="513"/>
      <c r="M167" s="510"/>
    </row>
    <row r="168" spans="1:13" ht="24" hidden="1" customHeight="1" x14ac:dyDescent="0.3">
      <c r="A168" s="569" t="s">
        <v>300</v>
      </c>
      <c r="B168" s="572" t="s">
        <v>141</v>
      </c>
      <c r="C168" s="569"/>
      <c r="D168" s="569"/>
      <c r="E168" s="571"/>
      <c r="F168" s="571">
        <v>0</v>
      </c>
      <c r="G168" s="571"/>
      <c r="H168" s="571">
        <f t="shared" ref="H168:H174" si="6">SUBTOTAL(9,E168:G168)</f>
        <v>0</v>
      </c>
      <c r="I168" s="571">
        <f t="shared" si="5"/>
        <v>0</v>
      </c>
      <c r="L168" s="513"/>
      <c r="M168" s="510"/>
    </row>
    <row r="169" spans="1:13" ht="24" hidden="1" customHeight="1" x14ac:dyDescent="0.3">
      <c r="A169" s="569" t="s">
        <v>301</v>
      </c>
      <c r="B169" s="572" t="s">
        <v>142</v>
      </c>
      <c r="C169" s="569"/>
      <c r="D169" s="569"/>
      <c r="E169" s="571">
        <v>0</v>
      </c>
      <c r="F169" s="571"/>
      <c r="G169" s="571"/>
      <c r="H169" s="571">
        <f t="shared" si="6"/>
        <v>0</v>
      </c>
      <c r="I169" s="571">
        <f t="shared" si="5"/>
        <v>0</v>
      </c>
      <c r="L169" s="513"/>
      <c r="M169" s="510"/>
    </row>
    <row r="170" spans="1:13" ht="24" hidden="1" customHeight="1" x14ac:dyDescent="0.3">
      <c r="A170" s="569" t="s">
        <v>302</v>
      </c>
      <c r="B170" s="572" t="s">
        <v>143</v>
      </c>
      <c r="C170" s="569"/>
      <c r="D170" s="569"/>
      <c r="E170" s="571"/>
      <c r="F170" s="571"/>
      <c r="G170" s="571"/>
      <c r="H170" s="571">
        <f t="shared" si="6"/>
        <v>0</v>
      </c>
      <c r="I170" s="571">
        <f t="shared" si="5"/>
        <v>0</v>
      </c>
      <c r="L170" s="513"/>
      <c r="M170" s="510"/>
    </row>
    <row r="171" spans="1:13" ht="26.25" hidden="1" customHeight="1" x14ac:dyDescent="0.3">
      <c r="A171" s="569" t="s">
        <v>1652</v>
      </c>
      <c r="B171" s="572" t="s">
        <v>144</v>
      </c>
      <c r="C171" s="569"/>
      <c r="D171" s="569"/>
      <c r="E171" s="571">
        <v>0</v>
      </c>
      <c r="F171" s="571">
        <v>0</v>
      </c>
      <c r="G171" s="571"/>
      <c r="H171" s="571">
        <f t="shared" si="6"/>
        <v>0</v>
      </c>
      <c r="I171" s="571">
        <f t="shared" si="5"/>
        <v>0</v>
      </c>
      <c r="L171" s="513"/>
      <c r="M171" s="510"/>
    </row>
    <row r="172" spans="1:13" ht="24" hidden="1" customHeight="1" x14ac:dyDescent="0.3">
      <c r="A172" s="569" t="s">
        <v>307</v>
      </c>
      <c r="B172" s="572" t="s">
        <v>145</v>
      </c>
      <c r="C172" s="569"/>
      <c r="D172" s="569"/>
      <c r="E172" s="571">
        <v>0</v>
      </c>
      <c r="F172" s="571"/>
      <c r="G172" s="571"/>
      <c r="H172" s="571">
        <f t="shared" si="6"/>
        <v>0</v>
      </c>
      <c r="I172" s="571">
        <f t="shared" si="5"/>
        <v>0</v>
      </c>
      <c r="L172" s="513"/>
      <c r="M172" s="510"/>
    </row>
    <row r="173" spans="1:13" ht="15.75" hidden="1" customHeight="1" x14ac:dyDescent="0.3">
      <c r="A173" s="569" t="s">
        <v>345</v>
      </c>
      <c r="B173" s="572" t="s">
        <v>146</v>
      </c>
      <c r="C173" s="569"/>
      <c r="D173" s="569"/>
      <c r="E173" s="571">
        <v>0</v>
      </c>
      <c r="F173" s="571"/>
      <c r="G173" s="571"/>
      <c r="H173" s="571">
        <f t="shared" si="6"/>
        <v>0</v>
      </c>
      <c r="I173" s="571">
        <f t="shared" si="5"/>
        <v>0</v>
      </c>
      <c r="L173" s="513"/>
      <c r="M173" s="510"/>
    </row>
    <row r="174" spans="1:13" ht="35.25" hidden="1" customHeight="1" x14ac:dyDescent="0.3">
      <c r="A174" s="569" t="s">
        <v>347</v>
      </c>
      <c r="B174" s="572" t="s">
        <v>147</v>
      </c>
      <c r="C174" s="569"/>
      <c r="D174" s="569"/>
      <c r="E174" s="571">
        <v>0</v>
      </c>
      <c r="F174" s="571"/>
      <c r="G174" s="571"/>
      <c r="H174" s="571">
        <f t="shared" si="6"/>
        <v>0</v>
      </c>
      <c r="I174" s="571">
        <f t="shared" si="5"/>
        <v>0</v>
      </c>
      <c r="L174" s="513"/>
      <c r="M174" s="510"/>
    </row>
    <row r="175" spans="1:13" ht="30" x14ac:dyDescent="0.3">
      <c r="A175" s="566" t="s">
        <v>1653</v>
      </c>
      <c r="B175" s="575" t="s">
        <v>367</v>
      </c>
      <c r="C175" s="566"/>
      <c r="D175" s="566"/>
      <c r="E175" s="568">
        <f>SUM(E176:E181)</f>
        <v>0</v>
      </c>
      <c r="F175" s="568">
        <f>SUM(F176:F185)</f>
        <v>12979844</v>
      </c>
      <c r="G175" s="568">
        <f>SUM(G176:G181)</f>
        <v>0</v>
      </c>
      <c r="H175" s="568">
        <f>SUM(H176:H185)</f>
        <v>12979844</v>
      </c>
      <c r="I175" s="568">
        <f t="shared" si="5"/>
        <v>1.1552455150244574</v>
      </c>
      <c r="L175" s="513"/>
      <c r="M175" s="510"/>
    </row>
    <row r="176" spans="1:13" ht="30" x14ac:dyDescent="0.3">
      <c r="A176" s="569" t="s">
        <v>1654</v>
      </c>
      <c r="B176" s="572" t="s">
        <v>368</v>
      </c>
      <c r="C176" s="569"/>
      <c r="D176" s="569"/>
      <c r="E176" s="571"/>
      <c r="F176" s="571">
        <f>PPNE5!H177</f>
        <v>140000</v>
      </c>
      <c r="G176" s="571"/>
      <c r="H176" s="571">
        <f t="shared" ref="H176:H183" si="7">SUBTOTAL(9,E176:G176)</f>
        <v>140000</v>
      </c>
      <c r="I176" s="571">
        <f t="shared" si="5"/>
        <v>1.2460424956064496E-2</v>
      </c>
      <c r="L176" s="513"/>
      <c r="M176" s="510"/>
    </row>
    <row r="177" spans="1:13" ht="30" hidden="1" x14ac:dyDescent="0.3">
      <c r="A177" s="569" t="s">
        <v>1655</v>
      </c>
      <c r="B177" s="572" t="s">
        <v>148</v>
      </c>
      <c r="C177" s="569"/>
      <c r="D177" s="569"/>
      <c r="E177" s="571">
        <v>0</v>
      </c>
      <c r="F177" s="571">
        <f>PPNE5!H178</f>
        <v>0</v>
      </c>
      <c r="G177" s="571"/>
      <c r="H177" s="571">
        <f t="shared" si="7"/>
        <v>0</v>
      </c>
      <c r="I177" s="571">
        <f t="shared" si="5"/>
        <v>0</v>
      </c>
      <c r="L177" s="513"/>
      <c r="M177" s="510"/>
    </row>
    <row r="178" spans="1:13" ht="30" hidden="1" x14ac:dyDescent="0.3">
      <c r="A178" s="569" t="s">
        <v>1656</v>
      </c>
      <c r="B178" s="572" t="s">
        <v>369</v>
      </c>
      <c r="C178" s="569"/>
      <c r="D178" s="569"/>
      <c r="E178" s="571">
        <v>0</v>
      </c>
      <c r="F178" s="571">
        <f>PPNE5!H179</f>
        <v>0</v>
      </c>
      <c r="G178" s="571"/>
      <c r="H178" s="571">
        <f t="shared" si="7"/>
        <v>0</v>
      </c>
      <c r="I178" s="571">
        <f t="shared" si="5"/>
        <v>0</v>
      </c>
      <c r="L178" s="513"/>
      <c r="M178" s="510"/>
    </row>
    <row r="179" spans="1:13" ht="30" x14ac:dyDescent="0.3">
      <c r="A179" s="569" t="s">
        <v>1657</v>
      </c>
      <c r="B179" s="572" t="s">
        <v>149</v>
      </c>
      <c r="C179" s="569"/>
      <c r="D179" s="569"/>
      <c r="E179" s="571">
        <v>0</v>
      </c>
      <c r="F179" s="571">
        <f>PPNE5!H180</f>
        <v>4855544</v>
      </c>
      <c r="G179" s="571"/>
      <c r="H179" s="571">
        <f t="shared" si="7"/>
        <v>4855544</v>
      </c>
      <c r="I179" s="571">
        <f t="shared" si="5"/>
        <v>0.4321581545204945</v>
      </c>
      <c r="L179" s="513"/>
      <c r="M179" s="510"/>
    </row>
    <row r="180" spans="1:13" ht="24" hidden="1" customHeight="1" x14ac:dyDescent="0.3">
      <c r="A180" s="569" t="s">
        <v>307</v>
      </c>
      <c r="B180" s="572" t="s">
        <v>308</v>
      </c>
      <c r="C180" s="569"/>
      <c r="D180" s="569"/>
      <c r="E180" s="571">
        <v>0</v>
      </c>
      <c r="F180" s="571">
        <f>PPNE5!H181</f>
        <v>0</v>
      </c>
      <c r="G180" s="571"/>
      <c r="H180" s="571">
        <f t="shared" si="7"/>
        <v>0</v>
      </c>
      <c r="I180" s="571">
        <f t="shared" si="5"/>
        <v>0</v>
      </c>
      <c r="L180" s="513"/>
      <c r="M180" s="510"/>
    </row>
    <row r="181" spans="1:13" ht="27.75" customHeight="1" x14ac:dyDescent="0.3">
      <c r="A181" s="569" t="s">
        <v>1658</v>
      </c>
      <c r="B181" s="570" t="s">
        <v>150</v>
      </c>
      <c r="C181" s="569"/>
      <c r="D181" s="569"/>
      <c r="E181" s="571">
        <v>0</v>
      </c>
      <c r="F181" s="571">
        <f>PPNE5!H182</f>
        <v>700000</v>
      </c>
      <c r="G181" s="571"/>
      <c r="H181" s="571">
        <f t="shared" si="7"/>
        <v>700000</v>
      </c>
      <c r="I181" s="571">
        <f t="shared" si="5"/>
        <v>6.2302124780322488E-2</v>
      </c>
      <c r="L181" s="513"/>
      <c r="M181" s="510"/>
    </row>
    <row r="182" spans="1:13" ht="30" x14ac:dyDescent="0.3">
      <c r="A182" s="569" t="s">
        <v>1659</v>
      </c>
      <c r="B182" s="570" t="s">
        <v>1172</v>
      </c>
      <c r="C182" s="569"/>
      <c r="D182" s="569"/>
      <c r="E182" s="571">
        <v>0</v>
      </c>
      <c r="F182" s="571">
        <f>PPNE5!H183</f>
        <v>2190000</v>
      </c>
      <c r="G182" s="571"/>
      <c r="H182" s="571">
        <f t="shared" si="7"/>
        <v>2190000</v>
      </c>
      <c r="I182" s="571">
        <f t="shared" si="5"/>
        <v>0.19491664752700891</v>
      </c>
      <c r="L182" s="513"/>
      <c r="M182" s="510"/>
    </row>
    <row r="183" spans="1:13" ht="30" x14ac:dyDescent="0.3">
      <c r="A183" s="569" t="s">
        <v>1660</v>
      </c>
      <c r="B183" s="570" t="s">
        <v>1231</v>
      </c>
      <c r="C183" s="569"/>
      <c r="D183" s="569"/>
      <c r="E183" s="571">
        <v>0</v>
      </c>
      <c r="F183" s="571">
        <f>PPNE5!H184</f>
        <v>5094300</v>
      </c>
      <c r="G183" s="571"/>
      <c r="H183" s="571">
        <f t="shared" si="7"/>
        <v>5094300</v>
      </c>
      <c r="I183" s="571">
        <f t="shared" si="5"/>
        <v>0.45340816324056693</v>
      </c>
      <c r="L183" s="513"/>
      <c r="M183" s="510"/>
    </row>
    <row r="184" spans="1:13" ht="15.75" hidden="1" customHeight="1" x14ac:dyDescent="0.3">
      <c r="A184" s="566"/>
      <c r="B184" s="575" t="s">
        <v>151</v>
      </c>
      <c r="C184" s="566"/>
      <c r="D184" s="566"/>
      <c r="E184" s="568">
        <f>E185</f>
        <v>0</v>
      </c>
      <c r="F184" s="568">
        <f>F185</f>
        <v>0</v>
      </c>
      <c r="G184" s="568">
        <f>G185</f>
        <v>0</v>
      </c>
      <c r="H184" s="568">
        <f>H185</f>
        <v>0</v>
      </c>
      <c r="I184" s="568">
        <f t="shared" si="5"/>
        <v>0</v>
      </c>
      <c r="L184" s="513"/>
      <c r="M184" s="510"/>
    </row>
    <row r="185" spans="1:13" ht="15.75" hidden="1" customHeight="1" x14ac:dyDescent="0.3">
      <c r="A185" s="569" t="s">
        <v>300</v>
      </c>
      <c r="B185" s="570" t="s">
        <v>151</v>
      </c>
      <c r="C185" s="569"/>
      <c r="D185" s="569"/>
      <c r="E185" s="571">
        <v>0</v>
      </c>
      <c r="F185" s="571"/>
      <c r="G185" s="571"/>
      <c r="H185" s="571">
        <f>SUBTOTAL(9,E185:G185)</f>
        <v>0</v>
      </c>
      <c r="I185" s="571">
        <f t="shared" si="5"/>
        <v>0</v>
      </c>
      <c r="L185" s="513"/>
      <c r="M185" s="510"/>
    </row>
    <row r="186" spans="1:13" ht="30" x14ac:dyDescent="0.3">
      <c r="A186" s="563" t="s">
        <v>1661</v>
      </c>
      <c r="B186" s="564" t="s">
        <v>370</v>
      </c>
      <c r="C186" s="563"/>
      <c r="D186" s="563"/>
      <c r="E186" s="565">
        <f>+E187+E189+E191+E193+E195+E199+E204+E211+E215</f>
        <v>0</v>
      </c>
      <c r="F186" s="565">
        <f>+F187+F189+F191+F193+F195+F199+F204+F211+F215</f>
        <v>6224534</v>
      </c>
      <c r="G186" s="565">
        <f>+G187+G189+G191+G193+G195+G199+G204+G211+G215</f>
        <v>0</v>
      </c>
      <c r="H186" s="565">
        <f>+H187+H189+H191+H193+H195+H199+H204+H211+H215</f>
        <v>6224534</v>
      </c>
      <c r="I186" s="565">
        <f t="shared" si="5"/>
        <v>0.55400241995337118</v>
      </c>
      <c r="L186" s="513"/>
      <c r="M186" s="510"/>
    </row>
    <row r="187" spans="1:13" ht="15.75" hidden="1" customHeight="1" x14ac:dyDescent="0.3">
      <c r="A187" s="566"/>
      <c r="B187" s="575" t="s">
        <v>152</v>
      </c>
      <c r="C187" s="566"/>
      <c r="D187" s="566"/>
      <c r="E187" s="568">
        <f>E188</f>
        <v>0</v>
      </c>
      <c r="F187" s="568">
        <f>F188</f>
        <v>0</v>
      </c>
      <c r="G187" s="568">
        <f>G188</f>
        <v>0</v>
      </c>
      <c r="H187" s="568">
        <f>H188</f>
        <v>0</v>
      </c>
      <c r="I187" s="568">
        <f t="shared" si="5"/>
        <v>0</v>
      </c>
      <c r="L187" s="513"/>
      <c r="M187" s="510"/>
    </row>
    <row r="188" spans="1:13" ht="15.75" hidden="1" customHeight="1" x14ac:dyDescent="0.3">
      <c r="A188" s="569" t="s">
        <v>300</v>
      </c>
      <c r="B188" s="570" t="s">
        <v>152</v>
      </c>
      <c r="C188" s="569"/>
      <c r="D188" s="569"/>
      <c r="E188" s="571"/>
      <c r="F188" s="571"/>
      <c r="G188" s="571"/>
      <c r="H188" s="571">
        <f>SUBTOTAL(9,E188:G188)</f>
        <v>0</v>
      </c>
      <c r="I188" s="571">
        <f t="shared" si="5"/>
        <v>0</v>
      </c>
      <c r="L188" s="513"/>
      <c r="M188" s="510"/>
    </row>
    <row r="189" spans="1:13" ht="15.75" hidden="1" customHeight="1" x14ac:dyDescent="0.3">
      <c r="A189" s="566"/>
      <c r="B189" s="575" t="s">
        <v>153</v>
      </c>
      <c r="C189" s="566"/>
      <c r="D189" s="566"/>
      <c r="E189" s="568">
        <f>E190</f>
        <v>0</v>
      </c>
      <c r="F189" s="568">
        <f>F190</f>
        <v>0</v>
      </c>
      <c r="G189" s="568">
        <f>G190</f>
        <v>0</v>
      </c>
      <c r="H189" s="568">
        <f>H190</f>
        <v>0</v>
      </c>
      <c r="I189" s="568">
        <f t="shared" si="5"/>
        <v>0</v>
      </c>
      <c r="L189" s="513"/>
      <c r="M189" s="510"/>
    </row>
    <row r="190" spans="1:13" ht="22.5" hidden="1" customHeight="1" x14ac:dyDescent="0.3">
      <c r="A190" s="569" t="s">
        <v>300</v>
      </c>
      <c r="B190" s="570" t="s">
        <v>153</v>
      </c>
      <c r="C190" s="569"/>
      <c r="D190" s="569"/>
      <c r="E190" s="571"/>
      <c r="F190" s="571">
        <v>0</v>
      </c>
      <c r="G190" s="571"/>
      <c r="H190" s="571">
        <f>SUBTOTAL(9,E190:G190)</f>
        <v>0</v>
      </c>
      <c r="I190" s="571">
        <f t="shared" si="5"/>
        <v>0</v>
      </c>
      <c r="L190" s="513"/>
      <c r="M190" s="510"/>
    </row>
    <row r="191" spans="1:13" ht="22.5" hidden="1" customHeight="1" x14ac:dyDescent="0.3">
      <c r="A191" s="566"/>
      <c r="B191" s="575" t="s">
        <v>154</v>
      </c>
      <c r="C191" s="566"/>
      <c r="D191" s="566"/>
      <c r="E191" s="568">
        <f>E192</f>
        <v>0</v>
      </c>
      <c r="F191" s="568">
        <f>F192</f>
        <v>0</v>
      </c>
      <c r="G191" s="568">
        <f>G192</f>
        <v>0</v>
      </c>
      <c r="H191" s="568">
        <f>H192</f>
        <v>0</v>
      </c>
      <c r="I191" s="568">
        <f t="shared" si="5"/>
        <v>0</v>
      </c>
      <c r="L191" s="513"/>
      <c r="M191" s="510"/>
    </row>
    <row r="192" spans="1:13" ht="22.5" hidden="1" customHeight="1" x14ac:dyDescent="0.3">
      <c r="A192" s="569" t="s">
        <v>300</v>
      </c>
      <c r="B192" s="570" t="s">
        <v>154</v>
      </c>
      <c r="C192" s="569"/>
      <c r="D192" s="569"/>
      <c r="E192" s="571"/>
      <c r="F192" s="571"/>
      <c r="G192" s="571"/>
      <c r="H192" s="571">
        <f>SUBTOTAL(9,E192:G192)</f>
        <v>0</v>
      </c>
      <c r="I192" s="571">
        <f t="shared" si="5"/>
        <v>0</v>
      </c>
      <c r="L192" s="513"/>
      <c r="M192" s="510"/>
    </row>
    <row r="193" spans="1:13" ht="22.5" hidden="1" customHeight="1" x14ac:dyDescent="0.3">
      <c r="A193" s="566"/>
      <c r="B193" s="575" t="s">
        <v>155</v>
      </c>
      <c r="C193" s="566"/>
      <c r="D193" s="566"/>
      <c r="E193" s="568">
        <f>E194</f>
        <v>0</v>
      </c>
      <c r="F193" s="568">
        <f>F194</f>
        <v>0</v>
      </c>
      <c r="G193" s="568">
        <f>G194</f>
        <v>0</v>
      </c>
      <c r="H193" s="568">
        <f>H194</f>
        <v>0</v>
      </c>
      <c r="I193" s="568">
        <f t="shared" si="5"/>
        <v>0</v>
      </c>
      <c r="L193" s="513"/>
      <c r="M193" s="510"/>
    </row>
    <row r="194" spans="1:13" ht="22.5" hidden="1" customHeight="1" x14ac:dyDescent="0.3">
      <c r="A194" s="569" t="s">
        <v>300</v>
      </c>
      <c r="B194" s="570" t="s">
        <v>155</v>
      </c>
      <c r="C194" s="569"/>
      <c r="D194" s="569"/>
      <c r="E194" s="571"/>
      <c r="F194" s="571">
        <v>0</v>
      </c>
      <c r="G194" s="571"/>
      <c r="H194" s="571">
        <f>SUBTOTAL(9,E194:G194)</f>
        <v>0</v>
      </c>
      <c r="I194" s="571">
        <f t="shared" si="5"/>
        <v>0</v>
      </c>
      <c r="L194" s="513"/>
      <c r="M194" s="510"/>
    </row>
    <row r="195" spans="1:13" ht="13.5" customHeight="1" x14ac:dyDescent="0.3">
      <c r="A195" s="566" t="s">
        <v>1662</v>
      </c>
      <c r="B195" s="575" t="s">
        <v>156</v>
      </c>
      <c r="C195" s="566"/>
      <c r="D195" s="566"/>
      <c r="E195" s="568">
        <f>SUM(E196:E198)</f>
        <v>0</v>
      </c>
      <c r="F195" s="568">
        <f>SUM(F196:F198)</f>
        <v>1520000</v>
      </c>
      <c r="G195" s="568">
        <f>SUM(G196:G198)</f>
        <v>0</v>
      </c>
      <c r="H195" s="568">
        <f>SUM(H196:H198)</f>
        <v>1520000</v>
      </c>
      <c r="I195" s="568">
        <f t="shared" si="5"/>
        <v>0.13528461380870024</v>
      </c>
      <c r="L195" s="513"/>
      <c r="M195" s="510"/>
    </row>
    <row r="196" spans="1:13" x14ac:dyDescent="0.3">
      <c r="A196" s="569" t="s">
        <v>1663</v>
      </c>
      <c r="B196" s="570" t="s">
        <v>157</v>
      </c>
      <c r="C196" s="569"/>
      <c r="D196" s="569"/>
      <c r="E196" s="571"/>
      <c r="F196" s="571">
        <v>1520000</v>
      </c>
      <c r="G196" s="571"/>
      <c r="H196" s="571">
        <f>SUBTOTAL(9,E196:G196)</f>
        <v>1520000</v>
      </c>
      <c r="I196" s="571">
        <f t="shared" si="5"/>
        <v>0.13528461380870024</v>
      </c>
      <c r="L196" s="513"/>
      <c r="M196" s="510"/>
    </row>
    <row r="197" spans="1:13" ht="15.75" hidden="1" customHeight="1" x14ac:dyDescent="0.3">
      <c r="A197" s="569" t="s">
        <v>301</v>
      </c>
      <c r="B197" s="570" t="s">
        <v>158</v>
      </c>
      <c r="C197" s="569"/>
      <c r="D197" s="569"/>
      <c r="E197" s="571"/>
      <c r="F197" s="571">
        <v>0</v>
      </c>
      <c r="G197" s="571"/>
      <c r="H197" s="571">
        <f>SUBTOTAL(9,E197:G197)</f>
        <v>0</v>
      </c>
      <c r="I197" s="571">
        <f t="shared" si="5"/>
        <v>0</v>
      </c>
      <c r="L197" s="513"/>
      <c r="M197" s="510"/>
    </row>
    <row r="198" spans="1:13" ht="15.75" hidden="1" customHeight="1" x14ac:dyDescent="0.3">
      <c r="A198" s="569" t="s">
        <v>302</v>
      </c>
      <c r="B198" s="570" t="s">
        <v>309</v>
      </c>
      <c r="C198" s="569"/>
      <c r="D198" s="569"/>
      <c r="E198" s="571"/>
      <c r="F198" s="571">
        <v>0</v>
      </c>
      <c r="G198" s="571"/>
      <c r="H198" s="571">
        <f>SUBTOTAL(9,E198:G198)</f>
        <v>0</v>
      </c>
      <c r="I198" s="571">
        <f t="shared" si="5"/>
        <v>0</v>
      </c>
      <c r="L198" s="513"/>
      <c r="M198" s="510"/>
    </row>
    <row r="199" spans="1:13" ht="22.5" hidden="1" customHeight="1" x14ac:dyDescent="0.3">
      <c r="A199" s="566"/>
      <c r="B199" s="575" t="s">
        <v>159</v>
      </c>
      <c r="C199" s="566"/>
      <c r="D199" s="566"/>
      <c r="E199" s="568">
        <f>SUM(E200:E203)</f>
        <v>0</v>
      </c>
      <c r="F199" s="568">
        <f>SUM(F200:F203)</f>
        <v>0</v>
      </c>
      <c r="G199" s="568">
        <f>SUM(G200:G203)</f>
        <v>0</v>
      </c>
      <c r="H199" s="568">
        <f>SUM(H200:H203)</f>
        <v>0</v>
      </c>
      <c r="I199" s="568">
        <f t="shared" si="5"/>
        <v>0</v>
      </c>
      <c r="L199" s="513"/>
      <c r="M199" s="510"/>
    </row>
    <row r="200" spans="1:13" ht="15.75" hidden="1" customHeight="1" x14ac:dyDescent="0.3">
      <c r="A200" s="569" t="s">
        <v>300</v>
      </c>
      <c r="B200" s="570" t="s">
        <v>371</v>
      </c>
      <c r="C200" s="569"/>
      <c r="D200" s="569"/>
      <c r="E200" s="571"/>
      <c r="F200" s="571">
        <v>0</v>
      </c>
      <c r="G200" s="571"/>
      <c r="H200" s="571">
        <f>SUBTOTAL(9,E200:G200)</f>
        <v>0</v>
      </c>
      <c r="I200" s="571">
        <f t="shared" si="5"/>
        <v>0</v>
      </c>
      <c r="L200" s="513"/>
      <c r="M200" s="510"/>
    </row>
    <row r="201" spans="1:13" ht="15.75" hidden="1" customHeight="1" x14ac:dyDescent="0.3">
      <c r="A201" s="569" t="s">
        <v>301</v>
      </c>
      <c r="B201" s="570" t="s">
        <v>160</v>
      </c>
      <c r="C201" s="569"/>
      <c r="D201" s="569"/>
      <c r="E201" s="571"/>
      <c r="F201" s="571">
        <v>0</v>
      </c>
      <c r="G201" s="571"/>
      <c r="H201" s="571">
        <f>SUBTOTAL(9,E201:G201)</f>
        <v>0</v>
      </c>
      <c r="I201" s="571">
        <f t="shared" si="5"/>
        <v>0</v>
      </c>
      <c r="L201" s="513"/>
      <c r="M201" s="510"/>
    </row>
    <row r="202" spans="1:13" ht="15.75" hidden="1" customHeight="1" x14ac:dyDescent="0.3">
      <c r="A202" s="569" t="s">
        <v>302</v>
      </c>
      <c r="B202" s="570" t="s">
        <v>161</v>
      </c>
      <c r="C202" s="569"/>
      <c r="D202" s="569"/>
      <c r="E202" s="571"/>
      <c r="F202" s="571">
        <v>0</v>
      </c>
      <c r="G202" s="571"/>
      <c r="H202" s="571">
        <f>SUBTOTAL(9,E202:G202)</f>
        <v>0</v>
      </c>
      <c r="I202" s="571">
        <f t="shared" si="5"/>
        <v>0</v>
      </c>
      <c r="L202" s="513"/>
      <c r="M202" s="510"/>
    </row>
    <row r="203" spans="1:13" ht="15.75" hidden="1" customHeight="1" x14ac:dyDescent="0.3">
      <c r="A203" s="569" t="s">
        <v>303</v>
      </c>
      <c r="B203" s="570" t="s">
        <v>162</v>
      </c>
      <c r="C203" s="569"/>
      <c r="D203" s="569"/>
      <c r="E203" s="571"/>
      <c r="F203" s="571">
        <v>0</v>
      </c>
      <c r="G203" s="571"/>
      <c r="H203" s="571">
        <f>SUBTOTAL(9,E203:G203)</f>
        <v>0</v>
      </c>
      <c r="I203" s="571">
        <f t="shared" si="5"/>
        <v>0</v>
      </c>
      <c r="L203" s="513"/>
      <c r="M203" s="510"/>
    </row>
    <row r="204" spans="1:13" x14ac:dyDescent="0.3">
      <c r="A204" s="566" t="s">
        <v>1664</v>
      </c>
      <c r="B204" s="575" t="s">
        <v>163</v>
      </c>
      <c r="C204" s="566"/>
      <c r="D204" s="566"/>
      <c r="E204" s="568">
        <f>SUM(E205:E210)</f>
        <v>0</v>
      </c>
      <c r="F204" s="568">
        <f>SUM(F205:F210)</f>
        <v>4704534</v>
      </c>
      <c r="G204" s="568">
        <f>SUM(G205:G210)</f>
        <v>0</v>
      </c>
      <c r="H204" s="568">
        <f>SUM(H205:H210)</f>
        <v>4704534</v>
      </c>
      <c r="I204" s="568">
        <f t="shared" si="5"/>
        <v>0.41871780614467097</v>
      </c>
      <c r="L204" s="513"/>
      <c r="M204" s="510"/>
    </row>
    <row r="205" spans="1:13" ht="14.25" customHeight="1" x14ac:dyDescent="0.3">
      <c r="A205" s="569" t="s">
        <v>1665</v>
      </c>
      <c r="B205" s="570" t="s">
        <v>372</v>
      </c>
      <c r="C205" s="569"/>
      <c r="D205" s="569"/>
      <c r="E205" s="571"/>
      <c r="F205" s="571">
        <f>PPNE5!H206</f>
        <v>9200</v>
      </c>
      <c r="G205" s="571"/>
      <c r="H205" s="571">
        <f t="shared" ref="H205:H210" si="8">SUBTOTAL(9,E205:G205)</f>
        <v>9200</v>
      </c>
      <c r="I205" s="571">
        <f t="shared" si="5"/>
        <v>8.1882792568423841E-4</v>
      </c>
      <c r="L205" s="513"/>
      <c r="M205" s="510"/>
    </row>
    <row r="206" spans="1:13" x14ac:dyDescent="0.3">
      <c r="A206" s="569" t="s">
        <v>1666</v>
      </c>
      <c r="B206" s="570" t="s">
        <v>164</v>
      </c>
      <c r="C206" s="569"/>
      <c r="D206" s="569"/>
      <c r="E206" s="571"/>
      <c r="F206" s="571">
        <f>PPNE5!H207</f>
        <v>432000</v>
      </c>
      <c r="G206" s="571"/>
      <c r="H206" s="571">
        <f t="shared" si="8"/>
        <v>432000</v>
      </c>
      <c r="I206" s="571">
        <f t="shared" si="5"/>
        <v>3.8449311292999021E-2</v>
      </c>
      <c r="L206" s="513"/>
      <c r="M206" s="510"/>
    </row>
    <row r="207" spans="1:13" ht="22.5" hidden="1" customHeight="1" x14ac:dyDescent="0.3">
      <c r="A207" s="569" t="s">
        <v>302</v>
      </c>
      <c r="B207" s="570" t="s">
        <v>165</v>
      </c>
      <c r="C207" s="569"/>
      <c r="D207" s="569"/>
      <c r="E207" s="571"/>
      <c r="F207" s="571">
        <f>PPNE5!H208</f>
        <v>0</v>
      </c>
      <c r="G207" s="571"/>
      <c r="H207" s="571">
        <f t="shared" si="8"/>
        <v>0</v>
      </c>
      <c r="I207" s="571">
        <f t="shared" si="5"/>
        <v>0</v>
      </c>
      <c r="L207" s="513"/>
      <c r="M207" s="510"/>
    </row>
    <row r="208" spans="1:13" x14ac:dyDescent="0.3">
      <c r="A208" s="569" t="s">
        <v>1667</v>
      </c>
      <c r="B208" s="570" t="s">
        <v>166</v>
      </c>
      <c r="C208" s="569"/>
      <c r="D208" s="569"/>
      <c r="E208" s="571"/>
      <c r="F208" s="571">
        <f>PPNE5!H209</f>
        <v>1500000</v>
      </c>
      <c r="G208" s="571"/>
      <c r="H208" s="571">
        <f t="shared" si="8"/>
        <v>1500000</v>
      </c>
      <c r="I208" s="571">
        <f t="shared" si="5"/>
        <v>0.13350455310069104</v>
      </c>
      <c r="L208" s="513"/>
      <c r="M208" s="510"/>
    </row>
    <row r="209" spans="1:15" x14ac:dyDescent="0.3">
      <c r="A209" s="569" t="s">
        <v>1668</v>
      </c>
      <c r="B209" s="570" t="s">
        <v>167</v>
      </c>
      <c r="C209" s="569"/>
      <c r="D209" s="569"/>
      <c r="E209" s="571"/>
      <c r="F209" s="571">
        <f>PPNE5!H210</f>
        <v>2763334</v>
      </c>
      <c r="G209" s="571"/>
      <c r="H209" s="571">
        <f t="shared" si="8"/>
        <v>2763334</v>
      </c>
      <c r="I209" s="571">
        <f t="shared" ref="I209:I272" si="9">IFERROR(H209/$H$17*100,"0.00")</f>
        <v>0.24594511382529666</v>
      </c>
      <c r="L209" s="513"/>
      <c r="M209" s="510"/>
    </row>
    <row r="210" spans="1:15" ht="22.5" hidden="1" customHeight="1" x14ac:dyDescent="0.3">
      <c r="A210" s="569" t="s">
        <v>345</v>
      </c>
      <c r="B210" s="570" t="s">
        <v>168</v>
      </c>
      <c r="C210" s="569"/>
      <c r="D210" s="569"/>
      <c r="E210" s="571"/>
      <c r="F210" s="571">
        <v>0</v>
      </c>
      <c r="G210" s="571"/>
      <c r="H210" s="571">
        <f t="shared" si="8"/>
        <v>0</v>
      </c>
      <c r="I210" s="571">
        <f t="shared" si="9"/>
        <v>0</v>
      </c>
      <c r="L210" s="513"/>
      <c r="M210" s="510"/>
    </row>
    <row r="211" spans="1:15" ht="15.75" hidden="1" customHeight="1" x14ac:dyDescent="0.3">
      <c r="A211" s="566"/>
      <c r="B211" s="575" t="s">
        <v>169</v>
      </c>
      <c r="C211" s="566"/>
      <c r="D211" s="566"/>
      <c r="E211" s="568">
        <f>SUM(E212:E214)</f>
        <v>0</v>
      </c>
      <c r="F211" s="568">
        <f>SUM(F212:F214)</f>
        <v>0</v>
      </c>
      <c r="G211" s="568">
        <f>SUM(G212:G214)</f>
        <v>0</v>
      </c>
      <c r="H211" s="568">
        <f>SUM(H212:H214)</f>
        <v>0</v>
      </c>
      <c r="I211" s="568">
        <f t="shared" si="9"/>
        <v>0</v>
      </c>
      <c r="L211" s="513"/>
      <c r="M211" s="510"/>
    </row>
    <row r="212" spans="1:15" ht="15.75" hidden="1" customHeight="1" x14ac:dyDescent="0.3">
      <c r="A212" s="569" t="s">
        <v>300</v>
      </c>
      <c r="B212" s="570" t="s">
        <v>170</v>
      </c>
      <c r="C212" s="569"/>
      <c r="D212" s="569"/>
      <c r="E212" s="571"/>
      <c r="F212" s="571">
        <v>0</v>
      </c>
      <c r="G212" s="571"/>
      <c r="H212" s="571">
        <f>SUBTOTAL(9,E212:G212)</f>
        <v>0</v>
      </c>
      <c r="I212" s="571">
        <f t="shared" si="9"/>
        <v>0</v>
      </c>
      <c r="L212" s="513"/>
      <c r="M212" s="510"/>
    </row>
    <row r="213" spans="1:15" ht="15.75" hidden="1" customHeight="1" x14ac:dyDescent="0.3">
      <c r="A213" s="569" t="s">
        <v>301</v>
      </c>
      <c r="B213" s="570" t="s">
        <v>171</v>
      </c>
      <c r="C213" s="569"/>
      <c r="D213" s="569"/>
      <c r="E213" s="571"/>
      <c r="F213" s="571">
        <v>0</v>
      </c>
      <c r="G213" s="571"/>
      <c r="H213" s="571">
        <f>SUBTOTAL(9,E213:G213)</f>
        <v>0</v>
      </c>
      <c r="I213" s="571">
        <f t="shared" si="9"/>
        <v>0</v>
      </c>
      <c r="L213" s="513"/>
      <c r="M213" s="510"/>
    </row>
    <row r="214" spans="1:15" ht="15.75" hidden="1" customHeight="1" x14ac:dyDescent="0.3">
      <c r="A214" s="569" t="s">
        <v>302</v>
      </c>
      <c r="B214" s="570" t="s">
        <v>172</v>
      </c>
      <c r="C214" s="569"/>
      <c r="D214" s="569"/>
      <c r="E214" s="571"/>
      <c r="F214" s="571">
        <v>0</v>
      </c>
      <c r="G214" s="571"/>
      <c r="H214" s="571">
        <f>SUBTOTAL(9,E214:G214)</f>
        <v>0</v>
      </c>
      <c r="I214" s="571">
        <f t="shared" si="9"/>
        <v>0</v>
      </c>
      <c r="L214" s="513"/>
      <c r="M214" s="510"/>
    </row>
    <row r="215" spans="1:15" ht="15.75" hidden="1" customHeight="1" x14ac:dyDescent="0.3">
      <c r="A215" s="566"/>
      <c r="B215" s="575" t="s">
        <v>173</v>
      </c>
      <c r="C215" s="566"/>
      <c r="D215" s="566"/>
      <c r="E215" s="568">
        <f>SUM(E216:E220)</f>
        <v>0</v>
      </c>
      <c r="F215" s="568">
        <f>SUM(F216:F220)</f>
        <v>0</v>
      </c>
      <c r="G215" s="568">
        <f>SUM(G216:G220)</f>
        <v>0</v>
      </c>
      <c r="H215" s="568">
        <f>SUM(H216:H220)</f>
        <v>0</v>
      </c>
      <c r="I215" s="568">
        <f t="shared" si="9"/>
        <v>0</v>
      </c>
      <c r="L215" s="513"/>
      <c r="M215" s="510"/>
    </row>
    <row r="216" spans="1:15" ht="22.5" hidden="1" customHeight="1" x14ac:dyDescent="0.3">
      <c r="A216" s="569" t="s">
        <v>300</v>
      </c>
      <c r="B216" s="570" t="s">
        <v>310</v>
      </c>
      <c r="C216" s="569"/>
      <c r="D216" s="569"/>
      <c r="E216" s="571"/>
      <c r="F216" s="571">
        <v>0</v>
      </c>
      <c r="G216" s="571"/>
      <c r="H216" s="571">
        <f>SUBTOTAL(9,E216:G216)</f>
        <v>0</v>
      </c>
      <c r="I216" s="571">
        <f t="shared" si="9"/>
        <v>0</v>
      </c>
      <c r="L216" s="513"/>
      <c r="M216" s="510"/>
    </row>
    <row r="217" spans="1:15" ht="22.5" hidden="1" customHeight="1" x14ac:dyDescent="0.3">
      <c r="A217" s="569" t="s">
        <v>301</v>
      </c>
      <c r="B217" s="570" t="s">
        <v>311</v>
      </c>
      <c r="C217" s="569"/>
      <c r="D217" s="569"/>
      <c r="E217" s="571"/>
      <c r="F217" s="571">
        <v>0</v>
      </c>
      <c r="G217" s="571"/>
      <c r="H217" s="571">
        <f>SUBTOTAL(9,E217:G217)</f>
        <v>0</v>
      </c>
      <c r="I217" s="571">
        <f t="shared" si="9"/>
        <v>0</v>
      </c>
      <c r="L217" s="513"/>
      <c r="M217" s="510"/>
    </row>
    <row r="218" spans="1:15" ht="33.75" hidden="1" customHeight="1" x14ac:dyDescent="0.3">
      <c r="A218" s="569" t="s">
        <v>302</v>
      </c>
      <c r="B218" s="570" t="s">
        <v>373</v>
      </c>
      <c r="C218" s="569"/>
      <c r="D218" s="569"/>
      <c r="E218" s="571"/>
      <c r="F218" s="571">
        <v>0</v>
      </c>
      <c r="G218" s="571"/>
      <c r="H218" s="571">
        <f>SUBTOTAL(9,E218:G218)</f>
        <v>0</v>
      </c>
      <c r="I218" s="571">
        <f t="shared" si="9"/>
        <v>0</v>
      </c>
      <c r="L218" s="513"/>
      <c r="M218" s="510"/>
    </row>
    <row r="219" spans="1:15" ht="33.75" hidden="1" customHeight="1" x14ac:dyDescent="0.3">
      <c r="A219" s="569" t="s">
        <v>303</v>
      </c>
      <c r="B219" s="570" t="s">
        <v>312</v>
      </c>
      <c r="C219" s="569"/>
      <c r="D219" s="569"/>
      <c r="E219" s="571"/>
      <c r="F219" s="571">
        <v>0</v>
      </c>
      <c r="G219" s="571"/>
      <c r="H219" s="571">
        <f>SUBTOTAL(9,E219:G219)</f>
        <v>0</v>
      </c>
      <c r="I219" s="571">
        <f t="shared" si="9"/>
        <v>0</v>
      </c>
      <c r="L219" s="513"/>
      <c r="M219" s="510"/>
    </row>
    <row r="220" spans="1:15" ht="22.5" hidden="1" customHeight="1" x14ac:dyDescent="0.3">
      <c r="A220" s="569" t="s">
        <v>307</v>
      </c>
      <c r="B220" s="570" t="s">
        <v>174</v>
      </c>
      <c r="C220" s="569"/>
      <c r="D220" s="569"/>
      <c r="E220" s="571"/>
      <c r="F220" s="571">
        <v>0</v>
      </c>
      <c r="G220" s="571"/>
      <c r="H220" s="571">
        <f>SUBTOTAL(9,E220:G220)</f>
        <v>0</v>
      </c>
      <c r="I220" s="571">
        <f t="shared" si="9"/>
        <v>0</v>
      </c>
      <c r="L220" s="513"/>
      <c r="M220" s="510"/>
    </row>
    <row r="221" spans="1:15" x14ac:dyDescent="0.3">
      <c r="A221" s="563" t="s">
        <v>1669</v>
      </c>
      <c r="B221" s="564" t="s">
        <v>1173</v>
      </c>
      <c r="C221" s="563"/>
      <c r="D221" s="563"/>
      <c r="E221" s="578">
        <f>E222</f>
        <v>0</v>
      </c>
      <c r="F221" s="578">
        <f>F222</f>
        <v>50000</v>
      </c>
      <c r="G221" s="578">
        <f t="shared" ref="G221:H222" si="10">G222</f>
        <v>0</v>
      </c>
      <c r="H221" s="578">
        <f>H222</f>
        <v>50000</v>
      </c>
      <c r="I221" s="578">
        <f t="shared" si="9"/>
        <v>4.4501517700230343E-3</v>
      </c>
      <c r="L221" s="513"/>
      <c r="M221" s="510"/>
      <c r="N221" s="516"/>
      <c r="O221" s="517"/>
    </row>
    <row r="222" spans="1:15" x14ac:dyDescent="0.3">
      <c r="A222" s="569" t="s">
        <v>1777</v>
      </c>
      <c r="B222" s="570" t="s">
        <v>1173</v>
      </c>
      <c r="C222" s="569"/>
      <c r="D222" s="569"/>
      <c r="E222" s="571">
        <f>E223</f>
        <v>0</v>
      </c>
      <c r="F222" s="576">
        <f>F223</f>
        <v>50000</v>
      </c>
      <c r="G222" s="571">
        <f t="shared" si="10"/>
        <v>0</v>
      </c>
      <c r="H222" s="571">
        <f t="shared" si="10"/>
        <v>50000</v>
      </c>
      <c r="I222" s="571">
        <f t="shared" si="9"/>
        <v>4.4501517700230343E-3</v>
      </c>
      <c r="L222" s="513"/>
      <c r="M222" s="510"/>
    </row>
    <row r="223" spans="1:15" x14ac:dyDescent="0.3">
      <c r="A223" s="569" t="s">
        <v>1776</v>
      </c>
      <c r="B223" s="570" t="s">
        <v>1173</v>
      </c>
      <c r="C223" s="569"/>
      <c r="D223" s="569"/>
      <c r="E223" s="571"/>
      <c r="F223" s="571">
        <f>+PPNE5!H224</f>
        <v>50000</v>
      </c>
      <c r="G223" s="571"/>
      <c r="H223" s="571">
        <f>SUBTOTAL(9,E223:G223)</f>
        <v>50000</v>
      </c>
      <c r="I223" s="571">
        <f t="shared" si="9"/>
        <v>4.4501517700230343E-3</v>
      </c>
      <c r="L223" s="513"/>
      <c r="M223" s="510"/>
    </row>
    <row r="224" spans="1:15" x14ac:dyDescent="0.3">
      <c r="A224" s="560">
        <v>2.2999999999999998</v>
      </c>
      <c r="B224" s="561" t="s">
        <v>28</v>
      </c>
      <c r="C224" s="560"/>
      <c r="D224" s="560"/>
      <c r="E224" s="562">
        <f>+E225+E237+E246+E259+E264+E275+E303+E319+E325</f>
        <v>0</v>
      </c>
      <c r="F224" s="562">
        <f>+F225+F237+F246+F259+F264+F275+F303+F319+F325</f>
        <v>459613328</v>
      </c>
      <c r="G224" s="562">
        <f>+G225+G237+G246+G259+G264+G275+G303+G319+G325</f>
        <v>0</v>
      </c>
      <c r="H224" s="562">
        <f>+H225+H237+H246+H259+H264+H275+H303+H319+H325</f>
        <v>459613328</v>
      </c>
      <c r="I224" s="562">
        <f t="shared" si="9"/>
        <v>40.906981302507553</v>
      </c>
      <c r="L224" s="513"/>
      <c r="M224" s="510"/>
    </row>
    <row r="225" spans="1:13" x14ac:dyDescent="0.3">
      <c r="A225" s="563" t="s">
        <v>1670</v>
      </c>
      <c r="B225" s="564" t="s">
        <v>29</v>
      </c>
      <c r="C225" s="563"/>
      <c r="D225" s="563"/>
      <c r="E225" s="565">
        <f>+E226+E229+E231+E235</f>
        <v>0</v>
      </c>
      <c r="F225" s="565">
        <f>+F226+F229+F231+F235</f>
        <v>18153424</v>
      </c>
      <c r="G225" s="565">
        <f>+G226+G229+G231+G235</f>
        <v>0</v>
      </c>
      <c r="H225" s="565">
        <f>+H226+H229+H231+H235</f>
        <v>18153424</v>
      </c>
      <c r="I225" s="565">
        <f t="shared" si="9"/>
        <v>1.6157098389115727</v>
      </c>
      <c r="L225" s="513"/>
      <c r="M225" s="510"/>
    </row>
    <row r="226" spans="1:13" x14ac:dyDescent="0.3">
      <c r="A226" s="566" t="s">
        <v>1671</v>
      </c>
      <c r="B226" s="575" t="s">
        <v>175</v>
      </c>
      <c r="C226" s="566"/>
      <c r="D226" s="566"/>
      <c r="E226" s="568">
        <f>SUM(E227:E227)</f>
        <v>0</v>
      </c>
      <c r="F226" s="568">
        <f>SUM(F227:F227)</f>
        <v>18149840</v>
      </c>
      <c r="G226" s="568">
        <f>SUM(G227:G227)</f>
        <v>0</v>
      </c>
      <c r="H226" s="568">
        <f>SUM(H227:H227)</f>
        <v>18149840</v>
      </c>
      <c r="I226" s="568">
        <f t="shared" si="9"/>
        <v>1.6153908520326974</v>
      </c>
      <c r="L226" s="513"/>
      <c r="M226" s="510"/>
    </row>
    <row r="227" spans="1:13" ht="14.25" customHeight="1" x14ac:dyDescent="0.3">
      <c r="A227" s="569" t="s">
        <v>1672</v>
      </c>
      <c r="B227" s="570" t="s">
        <v>175</v>
      </c>
      <c r="C227" s="569"/>
      <c r="D227" s="569"/>
      <c r="E227" s="571"/>
      <c r="F227" s="571">
        <f>PPNE5!H228</f>
        <v>18149840</v>
      </c>
      <c r="G227" s="571"/>
      <c r="H227" s="571">
        <f>SUBTOTAL(9,E227:G227)</f>
        <v>18149840</v>
      </c>
      <c r="I227" s="571">
        <f t="shared" si="9"/>
        <v>1.6153908520326974</v>
      </c>
      <c r="L227" s="513"/>
      <c r="M227" s="510"/>
    </row>
    <row r="228" spans="1:13" ht="15.75" hidden="1" customHeight="1" x14ac:dyDescent="0.3">
      <c r="A228" s="569" t="s">
        <v>301</v>
      </c>
      <c r="B228" s="570" t="s">
        <v>176</v>
      </c>
      <c r="C228" s="569"/>
      <c r="D228" s="569"/>
      <c r="E228" s="576"/>
      <c r="F228" s="576">
        <v>0</v>
      </c>
      <c r="G228" s="576"/>
      <c r="H228" s="571">
        <f>SUBTOTAL(9,E228:G228)</f>
        <v>0</v>
      </c>
      <c r="I228" s="571">
        <f t="shared" si="9"/>
        <v>0</v>
      </c>
      <c r="L228" s="513"/>
      <c r="M228" s="510"/>
    </row>
    <row r="229" spans="1:13" ht="15.75" hidden="1" customHeight="1" x14ac:dyDescent="0.3">
      <c r="A229" s="566"/>
      <c r="B229" s="575" t="s">
        <v>178</v>
      </c>
      <c r="C229" s="566"/>
      <c r="D229" s="566"/>
      <c r="E229" s="577">
        <f>+E230</f>
        <v>0</v>
      </c>
      <c r="F229" s="577">
        <f>+F230</f>
        <v>0</v>
      </c>
      <c r="G229" s="577">
        <f>+G230</f>
        <v>0</v>
      </c>
      <c r="H229" s="577">
        <f>+H230</f>
        <v>0</v>
      </c>
      <c r="I229" s="577">
        <f t="shared" si="9"/>
        <v>0</v>
      </c>
      <c r="L229" s="513"/>
      <c r="M229" s="510"/>
    </row>
    <row r="230" spans="1:13" ht="15.75" hidden="1" customHeight="1" x14ac:dyDescent="0.3">
      <c r="A230" s="569" t="s">
        <v>300</v>
      </c>
      <c r="B230" s="570" t="s">
        <v>178</v>
      </c>
      <c r="C230" s="569"/>
      <c r="D230" s="569"/>
      <c r="E230" s="576"/>
      <c r="F230" s="576">
        <v>0</v>
      </c>
      <c r="G230" s="576"/>
      <c r="H230" s="571">
        <f>SUBTOTAL(9,E230:G230)</f>
        <v>0</v>
      </c>
      <c r="I230" s="571">
        <f t="shared" si="9"/>
        <v>0</v>
      </c>
      <c r="L230" s="513"/>
      <c r="M230" s="510"/>
    </row>
    <row r="231" spans="1:13" ht="22.5" hidden="1" customHeight="1" x14ac:dyDescent="0.3">
      <c r="A231" s="566"/>
      <c r="B231" s="575" t="s">
        <v>177</v>
      </c>
      <c r="C231" s="566"/>
      <c r="D231" s="566"/>
      <c r="E231" s="568">
        <f>SUM(E232:E234)</f>
        <v>0</v>
      </c>
      <c r="F231" s="568">
        <f>SUM(F232:F234)</f>
        <v>0</v>
      </c>
      <c r="G231" s="568">
        <f>SUM(G232:G234)</f>
        <v>0</v>
      </c>
      <c r="H231" s="568">
        <f>SUM(H232:H234)</f>
        <v>0</v>
      </c>
      <c r="I231" s="568">
        <f t="shared" si="9"/>
        <v>0</v>
      </c>
      <c r="L231" s="513"/>
      <c r="M231" s="510"/>
    </row>
    <row r="232" spans="1:13" ht="15.75" hidden="1" customHeight="1" x14ac:dyDescent="0.3">
      <c r="A232" s="569" t="s">
        <v>300</v>
      </c>
      <c r="B232" s="570" t="s">
        <v>179</v>
      </c>
      <c r="C232" s="569"/>
      <c r="D232" s="569"/>
      <c r="E232" s="571"/>
      <c r="F232" s="571">
        <v>0</v>
      </c>
      <c r="G232" s="571"/>
      <c r="H232" s="571">
        <f>SUBTOTAL(9,E232:G232)</f>
        <v>0</v>
      </c>
      <c r="I232" s="571">
        <f t="shared" si="9"/>
        <v>0</v>
      </c>
      <c r="L232" s="513"/>
      <c r="M232" s="510"/>
    </row>
    <row r="233" spans="1:13" ht="15.75" hidden="1" customHeight="1" x14ac:dyDescent="0.3">
      <c r="A233" s="569" t="s">
        <v>301</v>
      </c>
      <c r="B233" s="570" t="s">
        <v>180</v>
      </c>
      <c r="C233" s="569"/>
      <c r="D233" s="569"/>
      <c r="E233" s="571"/>
      <c r="F233" s="571">
        <v>0</v>
      </c>
      <c r="G233" s="571"/>
      <c r="H233" s="571">
        <f>SUBTOTAL(9,E233:G233)</f>
        <v>0</v>
      </c>
      <c r="I233" s="571">
        <f t="shared" si="9"/>
        <v>0</v>
      </c>
      <c r="L233" s="513"/>
      <c r="M233" s="510"/>
    </row>
    <row r="234" spans="1:13" ht="15.75" hidden="1" customHeight="1" x14ac:dyDescent="0.3">
      <c r="A234" s="569" t="s">
        <v>302</v>
      </c>
      <c r="B234" s="570" t="s">
        <v>181</v>
      </c>
      <c r="C234" s="569"/>
      <c r="D234" s="569"/>
      <c r="E234" s="576"/>
      <c r="F234" s="571">
        <v>0</v>
      </c>
      <c r="G234" s="576"/>
      <c r="H234" s="571">
        <f>SUBTOTAL(9,E234:G234)</f>
        <v>0</v>
      </c>
      <c r="I234" s="571">
        <f t="shared" si="9"/>
        <v>0</v>
      </c>
      <c r="L234" s="513"/>
      <c r="M234" s="510"/>
    </row>
    <row r="235" spans="1:13" x14ac:dyDescent="0.3">
      <c r="A235" s="566" t="s">
        <v>1673</v>
      </c>
      <c r="B235" s="575" t="s">
        <v>182</v>
      </c>
      <c r="C235" s="566"/>
      <c r="D235" s="566"/>
      <c r="E235" s="577">
        <f>+E236</f>
        <v>0</v>
      </c>
      <c r="F235" s="577">
        <f>+F236</f>
        <v>3584</v>
      </c>
      <c r="G235" s="577">
        <f>+G236</f>
        <v>0</v>
      </c>
      <c r="H235" s="577">
        <f>+H236</f>
        <v>3584</v>
      </c>
      <c r="I235" s="577">
        <f t="shared" si="9"/>
        <v>3.1898687887525111E-4</v>
      </c>
      <c r="L235" s="513"/>
      <c r="M235" s="510"/>
    </row>
    <row r="236" spans="1:13" ht="15.75" customHeight="1" x14ac:dyDescent="0.3">
      <c r="A236" s="569" t="s">
        <v>1674</v>
      </c>
      <c r="B236" s="570" t="s">
        <v>182</v>
      </c>
      <c r="C236" s="569"/>
      <c r="D236" s="569"/>
      <c r="E236" s="576"/>
      <c r="F236" s="571">
        <f>PPNE5!H237</f>
        <v>3584</v>
      </c>
      <c r="G236" s="576"/>
      <c r="H236" s="571">
        <f>SUBTOTAL(9,E236:G236)</f>
        <v>3584</v>
      </c>
      <c r="I236" s="571">
        <f t="shared" si="9"/>
        <v>3.1898687887525111E-4</v>
      </c>
      <c r="L236" s="513"/>
      <c r="M236" s="510"/>
    </row>
    <row r="237" spans="1:13" x14ac:dyDescent="0.3">
      <c r="A237" s="563" t="s">
        <v>1675</v>
      </c>
      <c r="B237" s="564" t="s">
        <v>30</v>
      </c>
      <c r="C237" s="563"/>
      <c r="D237" s="563"/>
      <c r="E237" s="565">
        <f>+E238+E240+E242+E244</f>
        <v>0</v>
      </c>
      <c r="F237" s="565">
        <f>+F238+F240+F242+F244</f>
        <v>1037920</v>
      </c>
      <c r="G237" s="565">
        <f>+G238+G240+G242+G244</f>
        <v>0</v>
      </c>
      <c r="H237" s="565">
        <f>+H238+H240+H242+H244</f>
        <v>1037920</v>
      </c>
      <c r="I237" s="565">
        <f t="shared" si="9"/>
        <v>9.2378030502846153E-2</v>
      </c>
      <c r="L237" s="513"/>
      <c r="M237" s="510"/>
    </row>
    <row r="238" spans="1:13" x14ac:dyDescent="0.3">
      <c r="A238" s="566" t="s">
        <v>1676</v>
      </c>
      <c r="B238" s="575" t="s">
        <v>183</v>
      </c>
      <c r="C238" s="566"/>
      <c r="D238" s="566"/>
      <c r="E238" s="577">
        <f>+E239</f>
        <v>0</v>
      </c>
      <c r="F238" s="577">
        <f>+F239</f>
        <v>987920</v>
      </c>
      <c r="G238" s="577">
        <f>+G239</f>
        <v>0</v>
      </c>
      <c r="H238" s="577">
        <f>+H239</f>
        <v>987920</v>
      </c>
      <c r="I238" s="577">
        <f t="shared" si="9"/>
        <v>8.7927878732823136E-2</v>
      </c>
      <c r="L238" s="513"/>
      <c r="M238" s="510"/>
    </row>
    <row r="239" spans="1:13" x14ac:dyDescent="0.3">
      <c r="A239" s="569" t="s">
        <v>1677</v>
      </c>
      <c r="B239" s="570" t="s">
        <v>183</v>
      </c>
      <c r="C239" s="569"/>
      <c r="D239" s="569"/>
      <c r="E239" s="576"/>
      <c r="F239" s="571">
        <f>PPNE5!H240</f>
        <v>987920</v>
      </c>
      <c r="G239" s="576"/>
      <c r="H239" s="571">
        <f>SUBTOTAL(9,E239:G239)</f>
        <v>987920</v>
      </c>
      <c r="I239" s="571">
        <f t="shared" si="9"/>
        <v>8.7927878732823136E-2</v>
      </c>
      <c r="L239" s="513"/>
      <c r="M239" s="510"/>
    </row>
    <row r="240" spans="1:13" x14ac:dyDescent="0.3">
      <c r="A240" s="566" t="s">
        <v>1678</v>
      </c>
      <c r="B240" s="575" t="s">
        <v>184</v>
      </c>
      <c r="C240" s="566"/>
      <c r="D240" s="566"/>
      <c r="E240" s="577">
        <f>+E241</f>
        <v>0</v>
      </c>
      <c r="F240" s="577">
        <f>+F241</f>
        <v>42000</v>
      </c>
      <c r="G240" s="577">
        <f>+G241</f>
        <v>0</v>
      </c>
      <c r="H240" s="577">
        <f>+H241</f>
        <v>42000</v>
      </c>
      <c r="I240" s="577">
        <f t="shared" si="9"/>
        <v>3.7381274868193495E-3</v>
      </c>
      <c r="L240" s="513"/>
      <c r="M240" s="510"/>
    </row>
    <row r="241" spans="1:13" x14ac:dyDescent="0.3">
      <c r="A241" s="569" t="s">
        <v>1679</v>
      </c>
      <c r="B241" s="570" t="s">
        <v>184</v>
      </c>
      <c r="C241" s="569"/>
      <c r="D241" s="569"/>
      <c r="E241" s="576"/>
      <c r="F241" s="571">
        <v>42000</v>
      </c>
      <c r="G241" s="576"/>
      <c r="H241" s="571">
        <f>SUBTOTAL(9,E241:G241)</f>
        <v>42000</v>
      </c>
      <c r="I241" s="571">
        <f t="shared" si="9"/>
        <v>3.7381274868193495E-3</v>
      </c>
      <c r="L241" s="513"/>
      <c r="M241" s="510"/>
    </row>
    <row r="242" spans="1:13" x14ac:dyDescent="0.3">
      <c r="A242" s="566" t="s">
        <v>1680</v>
      </c>
      <c r="B242" s="575" t="s">
        <v>185</v>
      </c>
      <c r="C242" s="566"/>
      <c r="D242" s="566"/>
      <c r="E242" s="577">
        <f>+E243</f>
        <v>0</v>
      </c>
      <c r="F242" s="577">
        <f>+F243</f>
        <v>8000</v>
      </c>
      <c r="G242" s="577">
        <f>+G243</f>
        <v>0</v>
      </c>
      <c r="H242" s="577">
        <f>+H243</f>
        <v>8000</v>
      </c>
      <c r="I242" s="577">
        <f t="shared" si="9"/>
        <v>7.1202428320368556E-4</v>
      </c>
      <c r="L242" s="513"/>
      <c r="M242" s="510"/>
    </row>
    <row r="243" spans="1:13" x14ac:dyDescent="0.3">
      <c r="A243" s="569" t="s">
        <v>1681</v>
      </c>
      <c r="B243" s="570" t="s">
        <v>185</v>
      </c>
      <c r="C243" s="569"/>
      <c r="D243" s="569"/>
      <c r="E243" s="576"/>
      <c r="F243" s="571">
        <v>8000</v>
      </c>
      <c r="G243" s="576"/>
      <c r="H243" s="571">
        <f>SUBTOTAL(9,E243:G243)</f>
        <v>8000</v>
      </c>
      <c r="I243" s="571">
        <f t="shared" si="9"/>
        <v>7.1202428320368556E-4</v>
      </c>
      <c r="L243" s="513"/>
      <c r="M243" s="510"/>
    </row>
    <row r="244" spans="1:13" ht="15.75" hidden="1" customHeight="1" x14ac:dyDescent="0.3">
      <c r="A244" s="566"/>
      <c r="B244" s="575" t="s">
        <v>31</v>
      </c>
      <c r="C244" s="566"/>
      <c r="D244" s="566"/>
      <c r="E244" s="577">
        <f>+E245</f>
        <v>0</v>
      </c>
      <c r="F244" s="577">
        <f>+F245</f>
        <v>0</v>
      </c>
      <c r="G244" s="577">
        <f>+G245</f>
        <v>0</v>
      </c>
      <c r="H244" s="577">
        <f>+H245</f>
        <v>0</v>
      </c>
      <c r="I244" s="577">
        <f t="shared" si="9"/>
        <v>0</v>
      </c>
      <c r="L244" s="513"/>
      <c r="M244" s="510"/>
    </row>
    <row r="245" spans="1:13" ht="15.75" hidden="1" customHeight="1" x14ac:dyDescent="0.3">
      <c r="A245" s="569" t="s">
        <v>300</v>
      </c>
      <c r="B245" s="570" t="s">
        <v>31</v>
      </c>
      <c r="C245" s="569"/>
      <c r="D245" s="569"/>
      <c r="E245" s="576"/>
      <c r="F245" s="576">
        <v>0</v>
      </c>
      <c r="G245" s="576"/>
      <c r="H245" s="571">
        <f>SUBTOTAL(9,E245:G245)</f>
        <v>0</v>
      </c>
      <c r="I245" s="571">
        <f t="shared" si="9"/>
        <v>0</v>
      </c>
      <c r="L245" s="513"/>
      <c r="M245" s="510"/>
    </row>
    <row r="246" spans="1:13" x14ac:dyDescent="0.3">
      <c r="A246" s="563" t="s">
        <v>1682</v>
      </c>
      <c r="B246" s="564" t="s">
        <v>374</v>
      </c>
      <c r="C246" s="563"/>
      <c r="D246" s="563"/>
      <c r="E246" s="565">
        <f>+E247+E249+E251+E253+E255+E257</f>
        <v>0</v>
      </c>
      <c r="F246" s="565">
        <f>+F247+F249+F251+F253+F255+F257</f>
        <v>13121134</v>
      </c>
      <c r="G246" s="565">
        <f>+G247+G249+G251+G253+G255+G257</f>
        <v>0</v>
      </c>
      <c r="H246" s="565">
        <f>+H247+H249+H251+H253+H255+H257</f>
        <v>13121134</v>
      </c>
      <c r="I246" s="565">
        <f t="shared" si="9"/>
        <v>1.1678207538961884</v>
      </c>
      <c r="L246" s="513"/>
      <c r="M246" s="510"/>
    </row>
    <row r="247" spans="1:13" x14ac:dyDescent="0.3">
      <c r="A247" s="566" t="s">
        <v>1683</v>
      </c>
      <c r="B247" s="575" t="s">
        <v>186</v>
      </c>
      <c r="C247" s="566"/>
      <c r="D247" s="566"/>
      <c r="E247" s="568">
        <f>E248</f>
        <v>0</v>
      </c>
      <c r="F247" s="568">
        <f>F248</f>
        <v>7703054</v>
      </c>
      <c r="G247" s="568">
        <f>G248</f>
        <v>0</v>
      </c>
      <c r="H247" s="568">
        <f>H248</f>
        <v>7703054</v>
      </c>
      <c r="I247" s="568">
        <f t="shared" si="9"/>
        <v>0.68559518785366036</v>
      </c>
      <c r="L247" s="513"/>
      <c r="M247" s="510"/>
    </row>
    <row r="248" spans="1:13" x14ac:dyDescent="0.3">
      <c r="A248" s="569" t="s">
        <v>1684</v>
      </c>
      <c r="B248" s="570" t="s">
        <v>186</v>
      </c>
      <c r="C248" s="569"/>
      <c r="D248" s="569"/>
      <c r="E248" s="571"/>
      <c r="F248" s="571">
        <f>PPNE5!H249</f>
        <v>7703054</v>
      </c>
      <c r="G248" s="571"/>
      <c r="H248" s="571">
        <f>SUBTOTAL(9,E248:G248)</f>
        <v>7703054</v>
      </c>
      <c r="I248" s="571">
        <f t="shared" si="9"/>
        <v>0.68559518785366036</v>
      </c>
      <c r="L248" s="513"/>
      <c r="M248" s="510"/>
    </row>
    <row r="249" spans="1:13" x14ac:dyDescent="0.3">
      <c r="A249" s="566" t="s">
        <v>1685</v>
      </c>
      <c r="B249" s="575" t="s">
        <v>187</v>
      </c>
      <c r="C249" s="566"/>
      <c r="D249" s="566"/>
      <c r="E249" s="577">
        <f>+E250</f>
        <v>0</v>
      </c>
      <c r="F249" s="577">
        <f>+F250</f>
        <v>5022080</v>
      </c>
      <c r="G249" s="577">
        <f>+G250</f>
        <v>0</v>
      </c>
      <c r="H249" s="577">
        <f>+H250</f>
        <v>5022080</v>
      </c>
      <c r="I249" s="577">
        <f t="shared" si="9"/>
        <v>0.44698036402394564</v>
      </c>
      <c r="L249" s="513"/>
      <c r="M249" s="510"/>
    </row>
    <row r="250" spans="1:13" x14ac:dyDescent="0.3">
      <c r="A250" s="569" t="s">
        <v>1686</v>
      </c>
      <c r="B250" s="570" t="s">
        <v>187</v>
      </c>
      <c r="C250" s="569"/>
      <c r="D250" s="569"/>
      <c r="E250" s="571"/>
      <c r="F250" s="571">
        <f>PPNE5!H251</f>
        <v>5022080</v>
      </c>
      <c r="G250" s="571"/>
      <c r="H250" s="571">
        <f>SUBTOTAL(9,E250:G250)</f>
        <v>5022080</v>
      </c>
      <c r="I250" s="571">
        <f t="shared" si="9"/>
        <v>0.44698036402394564</v>
      </c>
      <c r="L250" s="513"/>
      <c r="M250" s="510"/>
    </row>
    <row r="251" spans="1:13" x14ac:dyDescent="0.3">
      <c r="A251" s="566" t="s">
        <v>1687</v>
      </c>
      <c r="B251" s="575" t="s">
        <v>188</v>
      </c>
      <c r="C251" s="566"/>
      <c r="D251" s="566"/>
      <c r="E251" s="577">
        <f>+E252</f>
        <v>0</v>
      </c>
      <c r="F251" s="577">
        <f>+F252</f>
        <v>396000</v>
      </c>
      <c r="G251" s="577">
        <f>+G252</f>
        <v>0</v>
      </c>
      <c r="H251" s="577">
        <f>+H252</f>
        <v>396000</v>
      </c>
      <c r="I251" s="577">
        <f t="shared" si="9"/>
        <v>3.5245202018582437E-2</v>
      </c>
      <c r="L251" s="513"/>
      <c r="M251" s="510"/>
    </row>
    <row r="252" spans="1:13" x14ac:dyDescent="0.3">
      <c r="A252" s="569" t="s">
        <v>1688</v>
      </c>
      <c r="B252" s="570" t="s">
        <v>188</v>
      </c>
      <c r="C252" s="569"/>
      <c r="D252" s="569"/>
      <c r="E252" s="571"/>
      <c r="F252" s="571">
        <f>PPNE5!H253</f>
        <v>396000</v>
      </c>
      <c r="G252" s="571"/>
      <c r="H252" s="571">
        <f>SUBTOTAL(9,E252:G252)</f>
        <v>396000</v>
      </c>
      <c r="I252" s="571">
        <f t="shared" si="9"/>
        <v>3.5245202018582437E-2</v>
      </c>
      <c r="L252" s="513"/>
      <c r="M252" s="510"/>
    </row>
    <row r="253" spans="1:13" ht="15.75" hidden="1" customHeight="1" x14ac:dyDescent="0.3">
      <c r="A253" s="566"/>
      <c r="B253" s="575" t="s">
        <v>189</v>
      </c>
      <c r="C253" s="566"/>
      <c r="D253" s="566"/>
      <c r="E253" s="577">
        <f>+E254</f>
        <v>0</v>
      </c>
      <c r="F253" s="577">
        <f>+F254</f>
        <v>0</v>
      </c>
      <c r="G253" s="577">
        <f>+G254</f>
        <v>0</v>
      </c>
      <c r="H253" s="577">
        <f>+H254</f>
        <v>0</v>
      </c>
      <c r="I253" s="577">
        <f t="shared" si="9"/>
        <v>0</v>
      </c>
      <c r="L253" s="513"/>
      <c r="M253" s="510"/>
    </row>
    <row r="254" spans="1:13" ht="15.75" hidden="1" customHeight="1" x14ac:dyDescent="0.3">
      <c r="A254" s="569" t="s">
        <v>300</v>
      </c>
      <c r="B254" s="570" t="s">
        <v>189</v>
      </c>
      <c r="C254" s="569"/>
      <c r="D254" s="569"/>
      <c r="E254" s="576"/>
      <c r="F254" s="576">
        <v>0</v>
      </c>
      <c r="G254" s="576"/>
      <c r="H254" s="571">
        <f>SUBTOTAL(9,E254:G254)</f>
        <v>0</v>
      </c>
      <c r="I254" s="571">
        <f t="shared" si="9"/>
        <v>0</v>
      </c>
      <c r="L254" s="513"/>
      <c r="M254" s="510"/>
    </row>
    <row r="255" spans="1:13" ht="15.75" hidden="1" customHeight="1" x14ac:dyDescent="0.3">
      <c r="A255" s="566"/>
      <c r="B255" s="575" t="s">
        <v>190</v>
      </c>
      <c r="C255" s="566"/>
      <c r="D255" s="566"/>
      <c r="E255" s="577">
        <f>+E256</f>
        <v>0</v>
      </c>
      <c r="F255" s="577">
        <f>+F256</f>
        <v>0</v>
      </c>
      <c r="G255" s="577">
        <f>+G256</f>
        <v>0</v>
      </c>
      <c r="H255" s="577">
        <f>+H256</f>
        <v>0</v>
      </c>
      <c r="I255" s="577">
        <f t="shared" si="9"/>
        <v>0</v>
      </c>
      <c r="L255" s="513"/>
      <c r="M255" s="510"/>
    </row>
    <row r="256" spans="1:13" ht="15.75" hidden="1" customHeight="1" x14ac:dyDescent="0.3">
      <c r="A256" s="569" t="s">
        <v>300</v>
      </c>
      <c r="B256" s="570" t="s">
        <v>190</v>
      </c>
      <c r="C256" s="569"/>
      <c r="D256" s="569"/>
      <c r="E256" s="576"/>
      <c r="F256" s="576">
        <v>0</v>
      </c>
      <c r="G256" s="576"/>
      <c r="H256" s="571">
        <f>SUBTOTAL(9,E256:G256)</f>
        <v>0</v>
      </c>
      <c r="I256" s="571">
        <f t="shared" si="9"/>
        <v>0</v>
      </c>
      <c r="L256" s="513"/>
      <c r="M256" s="510"/>
    </row>
    <row r="257" spans="1:13" ht="22.5" hidden="1" customHeight="1" x14ac:dyDescent="0.3">
      <c r="A257" s="566"/>
      <c r="B257" s="575" t="s">
        <v>191</v>
      </c>
      <c r="C257" s="566"/>
      <c r="D257" s="566"/>
      <c r="E257" s="577">
        <f>+E258</f>
        <v>0</v>
      </c>
      <c r="F257" s="577">
        <f>+F258</f>
        <v>0</v>
      </c>
      <c r="G257" s="577">
        <f>+G258</f>
        <v>0</v>
      </c>
      <c r="H257" s="577">
        <f>+H258</f>
        <v>0</v>
      </c>
      <c r="I257" s="577">
        <f t="shared" si="9"/>
        <v>0</v>
      </c>
      <c r="L257" s="513"/>
      <c r="M257" s="510"/>
    </row>
    <row r="258" spans="1:13" ht="22.5" hidden="1" customHeight="1" x14ac:dyDescent="0.3">
      <c r="A258" s="569" t="s">
        <v>300</v>
      </c>
      <c r="B258" s="570" t="s">
        <v>191</v>
      </c>
      <c r="C258" s="569"/>
      <c r="D258" s="569"/>
      <c r="E258" s="571"/>
      <c r="F258" s="571">
        <v>0</v>
      </c>
      <c r="G258" s="571"/>
      <c r="H258" s="571">
        <f>SUBTOTAL(9,E258:G258)</f>
        <v>0</v>
      </c>
      <c r="I258" s="571">
        <f t="shared" si="9"/>
        <v>0</v>
      </c>
      <c r="L258" s="513"/>
      <c r="M258" s="510"/>
    </row>
    <row r="259" spans="1:13" x14ac:dyDescent="0.3">
      <c r="A259" s="563" t="s">
        <v>1689</v>
      </c>
      <c r="B259" s="564" t="s">
        <v>375</v>
      </c>
      <c r="C259" s="563"/>
      <c r="D259" s="563"/>
      <c r="E259" s="565">
        <f>+E260+E262</f>
        <v>0</v>
      </c>
      <c r="F259" s="565">
        <f>+F260+F262</f>
        <v>170206897</v>
      </c>
      <c r="G259" s="565">
        <f>+G260+G262</f>
        <v>0</v>
      </c>
      <c r="H259" s="565">
        <f>+H260+H262</f>
        <v>170206897</v>
      </c>
      <c r="I259" s="565">
        <f t="shared" si="9"/>
        <v>15.148930479093567</v>
      </c>
      <c r="L259" s="513"/>
      <c r="M259" s="510"/>
    </row>
    <row r="260" spans="1:13" ht="15.75" customHeight="1" x14ac:dyDescent="0.3">
      <c r="A260" s="566" t="s">
        <v>1690</v>
      </c>
      <c r="B260" s="575" t="s">
        <v>192</v>
      </c>
      <c r="C260" s="566"/>
      <c r="D260" s="566"/>
      <c r="E260" s="577">
        <f>+E261</f>
        <v>0</v>
      </c>
      <c r="F260" s="577">
        <f>+F261</f>
        <v>170206897</v>
      </c>
      <c r="G260" s="577">
        <f>+G261</f>
        <v>0</v>
      </c>
      <c r="H260" s="577">
        <f>+H261</f>
        <v>170206897</v>
      </c>
      <c r="I260" s="577">
        <f t="shared" si="9"/>
        <v>15.148930479093567</v>
      </c>
      <c r="L260" s="513"/>
      <c r="M260" s="510"/>
    </row>
    <row r="261" spans="1:13" ht="15" customHeight="1" x14ac:dyDescent="0.3">
      <c r="A261" s="569" t="s">
        <v>1691</v>
      </c>
      <c r="B261" s="570" t="s">
        <v>192</v>
      </c>
      <c r="C261" s="569"/>
      <c r="D261" s="569"/>
      <c r="E261" s="571"/>
      <c r="F261" s="571">
        <f>PPNE5!H262</f>
        <v>170206897</v>
      </c>
      <c r="G261" s="571"/>
      <c r="H261" s="571">
        <f>SUBTOTAL(9,E261:G261)</f>
        <v>170206897</v>
      </c>
      <c r="I261" s="571">
        <f t="shared" si="9"/>
        <v>15.148930479093567</v>
      </c>
      <c r="L261" s="513"/>
      <c r="M261" s="510"/>
    </row>
    <row r="262" spans="1:13" ht="22.5" hidden="1" customHeight="1" x14ac:dyDescent="0.3">
      <c r="A262" s="566"/>
      <c r="B262" s="575" t="s">
        <v>193</v>
      </c>
      <c r="C262" s="566"/>
      <c r="D262" s="566"/>
      <c r="E262" s="577">
        <f>+E263</f>
        <v>0</v>
      </c>
      <c r="F262" s="577">
        <f>+F263</f>
        <v>0</v>
      </c>
      <c r="G262" s="577">
        <f>+G263</f>
        <v>0</v>
      </c>
      <c r="H262" s="577">
        <f>+H263</f>
        <v>0</v>
      </c>
      <c r="I262" s="577">
        <f t="shared" si="9"/>
        <v>0</v>
      </c>
      <c r="L262" s="513"/>
      <c r="M262" s="510"/>
    </row>
    <row r="263" spans="1:13" ht="22.5" hidden="1" customHeight="1" x14ac:dyDescent="0.3">
      <c r="A263" s="569" t="s">
        <v>300</v>
      </c>
      <c r="B263" s="570" t="s">
        <v>193</v>
      </c>
      <c r="C263" s="569"/>
      <c r="D263" s="569"/>
      <c r="E263" s="576"/>
      <c r="F263" s="576">
        <v>0</v>
      </c>
      <c r="G263" s="576"/>
      <c r="H263" s="571">
        <f>SUBTOTAL(9,E263:G263)</f>
        <v>0</v>
      </c>
      <c r="I263" s="571">
        <f t="shared" si="9"/>
        <v>0</v>
      </c>
      <c r="L263" s="513"/>
      <c r="M263" s="510"/>
    </row>
    <row r="264" spans="1:13" x14ac:dyDescent="0.3">
      <c r="A264" s="563" t="s">
        <v>1692</v>
      </c>
      <c r="B264" s="564" t="s">
        <v>198</v>
      </c>
      <c r="C264" s="563"/>
      <c r="D264" s="563"/>
      <c r="E264" s="565">
        <f>+E265+E267+E269+E271+E273</f>
        <v>0</v>
      </c>
      <c r="F264" s="565">
        <f>+F265+F267+F269+F271+F273</f>
        <v>446992</v>
      </c>
      <c r="G264" s="565">
        <f>+G265+G267+G269+G271+G273</f>
        <v>0</v>
      </c>
      <c r="H264" s="565">
        <f>+H265+H267+H269+H271+H273</f>
        <v>446992</v>
      </c>
      <c r="I264" s="565">
        <f t="shared" si="9"/>
        <v>3.9783644799722725E-2</v>
      </c>
      <c r="L264" s="513"/>
      <c r="M264" s="510"/>
    </row>
    <row r="265" spans="1:13" ht="15.75" hidden="1" customHeight="1" x14ac:dyDescent="0.3">
      <c r="A265" s="566"/>
      <c r="B265" s="575" t="s">
        <v>194</v>
      </c>
      <c r="C265" s="566"/>
      <c r="D265" s="566"/>
      <c r="E265" s="577">
        <f>+E266</f>
        <v>0</v>
      </c>
      <c r="F265" s="577">
        <f>+F266</f>
        <v>0</v>
      </c>
      <c r="G265" s="577">
        <f>+G266</f>
        <v>0</v>
      </c>
      <c r="H265" s="577">
        <f>+H266</f>
        <v>0</v>
      </c>
      <c r="I265" s="577">
        <f t="shared" si="9"/>
        <v>0</v>
      </c>
      <c r="L265" s="513"/>
      <c r="M265" s="510"/>
    </row>
    <row r="266" spans="1:13" ht="15.75" hidden="1" customHeight="1" x14ac:dyDescent="0.3">
      <c r="A266" s="569" t="s">
        <v>300</v>
      </c>
      <c r="B266" s="570" t="s">
        <v>194</v>
      </c>
      <c r="C266" s="569"/>
      <c r="D266" s="569"/>
      <c r="E266" s="576"/>
      <c r="F266" s="576">
        <v>0</v>
      </c>
      <c r="G266" s="576"/>
      <c r="H266" s="571">
        <f>SUBTOTAL(9,E266:G266)</f>
        <v>0</v>
      </c>
      <c r="I266" s="571">
        <f t="shared" si="9"/>
        <v>0</v>
      </c>
      <c r="L266" s="513"/>
      <c r="M266" s="510"/>
    </row>
    <row r="267" spans="1:13" ht="15.75" hidden="1" customHeight="1" x14ac:dyDescent="0.3">
      <c r="A267" s="566"/>
      <c r="B267" s="575" t="s">
        <v>195</v>
      </c>
      <c r="C267" s="566"/>
      <c r="D267" s="566"/>
      <c r="E267" s="577">
        <f>+E268</f>
        <v>0</v>
      </c>
      <c r="F267" s="577">
        <f>+F268</f>
        <v>0</v>
      </c>
      <c r="G267" s="577">
        <f>+G268</f>
        <v>0</v>
      </c>
      <c r="H267" s="577">
        <f>+H268</f>
        <v>0</v>
      </c>
      <c r="I267" s="577">
        <f t="shared" si="9"/>
        <v>0</v>
      </c>
      <c r="L267" s="513"/>
      <c r="M267" s="510"/>
    </row>
    <row r="268" spans="1:13" ht="15.75" hidden="1" customHeight="1" x14ac:dyDescent="0.3">
      <c r="A268" s="569" t="s">
        <v>300</v>
      </c>
      <c r="B268" s="570" t="s">
        <v>195</v>
      </c>
      <c r="C268" s="569"/>
      <c r="D268" s="569"/>
      <c r="E268" s="576"/>
      <c r="F268" s="571">
        <v>0</v>
      </c>
      <c r="G268" s="576"/>
      <c r="H268" s="571">
        <f>SUBTOTAL(9,E268:G268)</f>
        <v>0</v>
      </c>
      <c r="I268" s="571">
        <f t="shared" si="9"/>
        <v>0</v>
      </c>
      <c r="L268" s="513"/>
      <c r="M268" s="510"/>
    </row>
    <row r="269" spans="1:13" ht="15.75" hidden="1" customHeight="1" x14ac:dyDescent="0.3">
      <c r="A269" s="566"/>
      <c r="B269" s="575" t="s">
        <v>196</v>
      </c>
      <c r="C269" s="566"/>
      <c r="D269" s="566"/>
      <c r="E269" s="577">
        <f>+E270</f>
        <v>0</v>
      </c>
      <c r="F269" s="577">
        <f>+F270</f>
        <v>0</v>
      </c>
      <c r="G269" s="577">
        <f>+G270</f>
        <v>0</v>
      </c>
      <c r="H269" s="577">
        <f>+H270</f>
        <v>0</v>
      </c>
      <c r="I269" s="577">
        <f t="shared" si="9"/>
        <v>0</v>
      </c>
      <c r="L269" s="513"/>
      <c r="M269" s="510"/>
    </row>
    <row r="270" spans="1:13" ht="15.75" hidden="1" customHeight="1" x14ac:dyDescent="0.3">
      <c r="A270" s="569" t="s">
        <v>300</v>
      </c>
      <c r="B270" s="570" t="s">
        <v>196</v>
      </c>
      <c r="C270" s="569"/>
      <c r="D270" s="569"/>
      <c r="E270" s="571"/>
      <c r="F270" s="571">
        <v>0</v>
      </c>
      <c r="G270" s="571"/>
      <c r="H270" s="571">
        <f>SUBTOTAL(9,E270:G270)</f>
        <v>0</v>
      </c>
      <c r="I270" s="571">
        <f t="shared" si="9"/>
        <v>0</v>
      </c>
      <c r="L270" s="513"/>
      <c r="M270" s="510"/>
    </row>
    <row r="271" spans="1:13" ht="15.75" hidden="1" customHeight="1" x14ac:dyDescent="0.3">
      <c r="A271" s="566"/>
      <c r="B271" s="575" t="s">
        <v>197</v>
      </c>
      <c r="C271" s="566"/>
      <c r="D271" s="566"/>
      <c r="E271" s="577">
        <f>+E272</f>
        <v>0</v>
      </c>
      <c r="F271" s="577">
        <f>+F272</f>
        <v>0</v>
      </c>
      <c r="G271" s="577">
        <f>+G272</f>
        <v>0</v>
      </c>
      <c r="H271" s="577">
        <f>+H272</f>
        <v>0</v>
      </c>
      <c r="I271" s="577">
        <f t="shared" si="9"/>
        <v>0</v>
      </c>
      <c r="L271" s="513"/>
      <c r="M271" s="510"/>
    </row>
    <row r="272" spans="1:13" ht="15.75" hidden="1" customHeight="1" x14ac:dyDescent="0.3">
      <c r="A272" s="569" t="s">
        <v>300</v>
      </c>
      <c r="B272" s="570" t="s">
        <v>197</v>
      </c>
      <c r="C272" s="569"/>
      <c r="D272" s="569"/>
      <c r="E272" s="576"/>
      <c r="F272" s="571">
        <v>0</v>
      </c>
      <c r="G272" s="576"/>
      <c r="H272" s="571">
        <f>SUBTOTAL(9,E272:G272)</f>
        <v>0</v>
      </c>
      <c r="I272" s="571">
        <f t="shared" si="9"/>
        <v>0</v>
      </c>
      <c r="L272" s="513"/>
      <c r="M272" s="510"/>
    </row>
    <row r="273" spans="1:13" x14ac:dyDescent="0.3">
      <c r="A273" s="566" t="s">
        <v>1693</v>
      </c>
      <c r="B273" s="575" t="s">
        <v>376</v>
      </c>
      <c r="C273" s="566"/>
      <c r="D273" s="566"/>
      <c r="E273" s="577">
        <f>+E274</f>
        <v>0</v>
      </c>
      <c r="F273" s="577">
        <f>+F274</f>
        <v>446992</v>
      </c>
      <c r="G273" s="577">
        <f>+G274</f>
        <v>0</v>
      </c>
      <c r="H273" s="577">
        <f>+H274</f>
        <v>446992</v>
      </c>
      <c r="I273" s="577">
        <f t="shared" ref="I273:I323" si="11">IFERROR(H273/$H$17*100,"0.00")</f>
        <v>3.9783644799722725E-2</v>
      </c>
      <c r="L273" s="513"/>
      <c r="M273" s="510"/>
    </row>
    <row r="274" spans="1:13" x14ac:dyDescent="0.3">
      <c r="A274" s="569" t="s">
        <v>1694</v>
      </c>
      <c r="B274" s="570" t="s">
        <v>199</v>
      </c>
      <c r="C274" s="569"/>
      <c r="D274" s="569"/>
      <c r="E274" s="571"/>
      <c r="F274" s="571">
        <f>PPNE5!H275</f>
        <v>446992</v>
      </c>
      <c r="G274" s="571"/>
      <c r="H274" s="571">
        <f>SUBTOTAL(9,E274:G274)</f>
        <v>446992</v>
      </c>
      <c r="I274" s="571">
        <f t="shared" si="11"/>
        <v>3.9783644799722725E-2</v>
      </c>
      <c r="L274" s="513"/>
      <c r="M274" s="510"/>
    </row>
    <row r="275" spans="1:13" x14ac:dyDescent="0.3">
      <c r="A275" s="563" t="s">
        <v>1695</v>
      </c>
      <c r="B275" s="564" t="s">
        <v>200</v>
      </c>
      <c r="C275" s="563"/>
      <c r="D275" s="563"/>
      <c r="E275" s="565">
        <f>+E276+E282+E286+E293+E301</f>
        <v>0</v>
      </c>
      <c r="F275" s="565">
        <f>+F276+F282+F286+F293+F301</f>
        <v>639743</v>
      </c>
      <c r="G275" s="565">
        <f>+G276+G282+G286+G293+G301</f>
        <v>0</v>
      </c>
      <c r="H275" s="565">
        <f>+H276+H282+H286+H293+H301</f>
        <v>639743</v>
      </c>
      <c r="I275" s="565">
        <f t="shared" si="11"/>
        <v>5.6939068876196923E-2</v>
      </c>
      <c r="L275" s="513"/>
      <c r="M275" s="510"/>
    </row>
    <row r="276" spans="1:13" ht="15.75" customHeight="1" x14ac:dyDescent="0.3">
      <c r="A276" s="566" t="s">
        <v>1696</v>
      </c>
      <c r="B276" s="575" t="s">
        <v>201</v>
      </c>
      <c r="C276" s="566"/>
      <c r="D276" s="566"/>
      <c r="E276" s="577">
        <f>+E277+E278+E279+E280</f>
        <v>0</v>
      </c>
      <c r="F276" s="577">
        <f>+F277+F278+F279+F280</f>
        <v>147420</v>
      </c>
      <c r="G276" s="577">
        <f>+G277+G278+G279+G280</f>
        <v>0</v>
      </c>
      <c r="H276" s="577">
        <f>+H277+H278+H279+H280</f>
        <v>147420</v>
      </c>
      <c r="I276" s="577">
        <f t="shared" si="11"/>
        <v>1.3120827478735917E-2</v>
      </c>
      <c r="L276" s="513"/>
      <c r="M276" s="510"/>
    </row>
    <row r="277" spans="1:13" x14ac:dyDescent="0.3">
      <c r="A277" s="569" t="s">
        <v>1697</v>
      </c>
      <c r="B277" s="570" t="s">
        <v>202</v>
      </c>
      <c r="C277" s="569"/>
      <c r="D277" s="569"/>
      <c r="E277" s="571"/>
      <c r="F277" s="571">
        <f>PPNE5!H278</f>
        <v>87500</v>
      </c>
      <c r="G277" s="571"/>
      <c r="H277" s="571">
        <f>SUBTOTAL(9,E277:G277)</f>
        <v>87500</v>
      </c>
      <c r="I277" s="571">
        <f t="shared" si="11"/>
        <v>7.7877655975403109E-3</v>
      </c>
      <c r="L277" s="513"/>
      <c r="M277" s="510"/>
    </row>
    <row r="278" spans="1:13" ht="15.75" hidden="1" customHeight="1" x14ac:dyDescent="0.3">
      <c r="A278" s="569" t="s">
        <v>301</v>
      </c>
      <c r="B278" s="570" t="s">
        <v>203</v>
      </c>
      <c r="C278" s="569"/>
      <c r="D278" s="569"/>
      <c r="E278" s="571"/>
      <c r="F278" s="571">
        <f>PPNE5!H279</f>
        <v>0</v>
      </c>
      <c r="G278" s="571"/>
      <c r="H278" s="571">
        <f>SUBTOTAL(9,E278:G278)</f>
        <v>0</v>
      </c>
      <c r="I278" s="571">
        <f t="shared" si="11"/>
        <v>0</v>
      </c>
      <c r="L278" s="513"/>
      <c r="M278" s="510"/>
    </row>
    <row r="279" spans="1:13" ht="15.75" hidden="1" customHeight="1" x14ac:dyDescent="0.3">
      <c r="A279" s="569" t="s">
        <v>302</v>
      </c>
      <c r="B279" s="570" t="s">
        <v>204</v>
      </c>
      <c r="C279" s="569"/>
      <c r="D279" s="569"/>
      <c r="E279" s="571"/>
      <c r="F279" s="571">
        <f>PPNE5!H280</f>
        <v>0</v>
      </c>
      <c r="G279" s="571"/>
      <c r="H279" s="571">
        <f>SUBTOTAL(9,E279:G279)</f>
        <v>0</v>
      </c>
      <c r="I279" s="571">
        <f t="shared" si="11"/>
        <v>0</v>
      </c>
      <c r="L279" s="513"/>
      <c r="M279" s="510"/>
    </row>
    <row r="280" spans="1:13" x14ac:dyDescent="0.3">
      <c r="A280" s="569" t="s">
        <v>1698</v>
      </c>
      <c r="B280" s="570" t="s">
        <v>205</v>
      </c>
      <c r="C280" s="569"/>
      <c r="D280" s="569"/>
      <c r="E280" s="571"/>
      <c r="F280" s="571">
        <f>PPNE5!H281</f>
        <v>59920</v>
      </c>
      <c r="G280" s="571"/>
      <c r="H280" s="571">
        <f>SUBTOTAL(9,E280:G280)</f>
        <v>59920</v>
      </c>
      <c r="I280" s="571">
        <f t="shared" si="11"/>
        <v>5.3330618811956053E-3</v>
      </c>
      <c r="L280" s="513"/>
      <c r="M280" s="510"/>
    </row>
    <row r="281" spans="1:13" ht="22.5" hidden="1" customHeight="1" x14ac:dyDescent="0.3">
      <c r="A281" s="569" t="s">
        <v>307</v>
      </c>
      <c r="B281" s="570" t="s">
        <v>206</v>
      </c>
      <c r="C281" s="569"/>
      <c r="D281" s="569"/>
      <c r="E281" s="576"/>
      <c r="F281" s="576"/>
      <c r="G281" s="576"/>
      <c r="H281" s="571">
        <f>SUBTOTAL(9,E281:G281)</f>
        <v>0</v>
      </c>
      <c r="I281" s="571">
        <f t="shared" si="11"/>
        <v>0</v>
      </c>
      <c r="L281" s="513"/>
      <c r="M281" s="510"/>
    </row>
    <row r="282" spans="1:13" ht="22.5" hidden="1" customHeight="1" x14ac:dyDescent="0.3">
      <c r="A282" s="566"/>
      <c r="B282" s="575" t="s">
        <v>207</v>
      </c>
      <c r="C282" s="566"/>
      <c r="D282" s="566"/>
      <c r="E282" s="577">
        <f>+E283+E284+E285</f>
        <v>0</v>
      </c>
      <c r="F282" s="577">
        <f>+F283+F284+F285</f>
        <v>0</v>
      </c>
      <c r="G282" s="577">
        <f>+G283+G284+G285</f>
        <v>0</v>
      </c>
      <c r="H282" s="577">
        <f>+H283+H284+H285</f>
        <v>0</v>
      </c>
      <c r="I282" s="577">
        <f t="shared" si="11"/>
        <v>0</v>
      </c>
      <c r="L282" s="513"/>
      <c r="M282" s="510"/>
    </row>
    <row r="283" spans="1:13" ht="15.75" hidden="1" customHeight="1" x14ac:dyDescent="0.3">
      <c r="A283" s="569" t="s">
        <v>300</v>
      </c>
      <c r="B283" s="570" t="s">
        <v>208</v>
      </c>
      <c r="C283" s="569"/>
      <c r="D283" s="569"/>
      <c r="E283" s="571"/>
      <c r="F283" s="571">
        <v>0</v>
      </c>
      <c r="G283" s="571"/>
      <c r="H283" s="571">
        <f>SUBTOTAL(9,E283:G283)</f>
        <v>0</v>
      </c>
      <c r="I283" s="571">
        <f t="shared" si="11"/>
        <v>0</v>
      </c>
      <c r="L283" s="513"/>
      <c r="M283" s="510"/>
    </row>
    <row r="284" spans="1:13" ht="15.75" hidden="1" customHeight="1" x14ac:dyDescent="0.3">
      <c r="A284" s="569" t="s">
        <v>301</v>
      </c>
      <c r="B284" s="570" t="s">
        <v>209</v>
      </c>
      <c r="C284" s="569"/>
      <c r="D284" s="569"/>
      <c r="E284" s="571"/>
      <c r="F284" s="571">
        <v>0</v>
      </c>
      <c r="G284" s="571"/>
      <c r="H284" s="571">
        <f>SUBTOTAL(9,E284:G284)</f>
        <v>0</v>
      </c>
      <c r="I284" s="571">
        <f t="shared" si="11"/>
        <v>0</v>
      </c>
      <c r="L284" s="513"/>
      <c r="M284" s="510"/>
    </row>
    <row r="285" spans="1:13" ht="15.75" hidden="1" customHeight="1" x14ac:dyDescent="0.3">
      <c r="A285" s="569" t="s">
        <v>302</v>
      </c>
      <c r="B285" s="570" t="s">
        <v>210</v>
      </c>
      <c r="C285" s="569"/>
      <c r="D285" s="569"/>
      <c r="E285" s="576"/>
      <c r="F285" s="576"/>
      <c r="G285" s="576"/>
      <c r="H285" s="571">
        <f>SUBTOTAL(9,E285:G285)</f>
        <v>0</v>
      </c>
      <c r="I285" s="571">
        <f t="shared" si="11"/>
        <v>0</v>
      </c>
      <c r="L285" s="513"/>
      <c r="M285" s="510"/>
    </row>
    <row r="286" spans="1:13" x14ac:dyDescent="0.3">
      <c r="A286" s="566" t="s">
        <v>1699</v>
      </c>
      <c r="B286" s="575" t="s">
        <v>211</v>
      </c>
      <c r="C286" s="566"/>
      <c r="D286" s="566"/>
      <c r="E286" s="577">
        <f>+E287+E288+E289+E290+E291+E292</f>
        <v>0</v>
      </c>
      <c r="F286" s="577">
        <f>+F287+F288+F289+F290+F291+F292</f>
        <v>463861</v>
      </c>
      <c r="G286" s="577">
        <f>+G287+G288+G289+G290+G291+G292</f>
        <v>0</v>
      </c>
      <c r="H286" s="577">
        <f>+H287+H288+H289+H290+H291+H292</f>
        <v>463861</v>
      </c>
      <c r="I286" s="577">
        <f t="shared" si="11"/>
        <v>4.1285037003893098E-2</v>
      </c>
      <c r="L286" s="513"/>
      <c r="M286" s="510"/>
    </row>
    <row r="287" spans="1:13" ht="15.75" hidden="1" customHeight="1" x14ac:dyDescent="0.3">
      <c r="A287" s="569" t="s">
        <v>300</v>
      </c>
      <c r="B287" s="570" t="s">
        <v>212</v>
      </c>
      <c r="C287" s="569"/>
      <c r="D287" s="569"/>
      <c r="E287" s="571"/>
      <c r="F287" s="571"/>
      <c r="G287" s="571"/>
      <c r="H287" s="571">
        <f t="shared" ref="H287:H292" si="12">SUBTOTAL(9,E287:G287)</f>
        <v>0</v>
      </c>
      <c r="I287" s="571">
        <f t="shared" si="11"/>
        <v>0</v>
      </c>
      <c r="L287" s="513"/>
      <c r="M287" s="510"/>
    </row>
    <row r="288" spans="1:13" ht="15.75" hidden="1" customHeight="1" x14ac:dyDescent="0.3">
      <c r="A288" s="569" t="s">
        <v>301</v>
      </c>
      <c r="B288" s="570" t="s">
        <v>213</v>
      </c>
      <c r="C288" s="569"/>
      <c r="D288" s="569"/>
      <c r="E288" s="571"/>
      <c r="F288" s="571"/>
      <c r="G288" s="571"/>
      <c r="H288" s="571">
        <f t="shared" si="12"/>
        <v>0</v>
      </c>
      <c r="I288" s="571">
        <f t="shared" si="11"/>
        <v>0</v>
      </c>
      <c r="L288" s="513"/>
      <c r="M288" s="510"/>
    </row>
    <row r="289" spans="1:13" ht="22.5" hidden="1" customHeight="1" x14ac:dyDescent="0.3">
      <c r="A289" s="569" t="s">
        <v>302</v>
      </c>
      <c r="B289" s="570" t="s">
        <v>214</v>
      </c>
      <c r="C289" s="569"/>
      <c r="D289" s="569"/>
      <c r="E289" s="571"/>
      <c r="F289" s="571">
        <v>0</v>
      </c>
      <c r="G289" s="571"/>
      <c r="H289" s="571">
        <f t="shared" si="12"/>
        <v>0</v>
      </c>
      <c r="I289" s="571">
        <f t="shared" si="11"/>
        <v>0</v>
      </c>
      <c r="L289" s="513"/>
      <c r="M289" s="510"/>
    </row>
    <row r="290" spans="1:13" x14ac:dyDescent="0.3">
      <c r="A290" s="569" t="s">
        <v>1700</v>
      </c>
      <c r="B290" s="570" t="s">
        <v>215</v>
      </c>
      <c r="C290" s="569"/>
      <c r="D290" s="569"/>
      <c r="E290" s="571"/>
      <c r="F290" s="571">
        <f>PPNE5!H291</f>
        <v>218311</v>
      </c>
      <c r="G290" s="571"/>
      <c r="H290" s="571">
        <f t="shared" si="12"/>
        <v>218311</v>
      </c>
      <c r="I290" s="571">
        <f t="shared" si="11"/>
        <v>1.9430341661309976E-2</v>
      </c>
      <c r="L290" s="513"/>
      <c r="M290" s="510"/>
    </row>
    <row r="291" spans="1:13" ht="15.75" hidden="1" customHeight="1" x14ac:dyDescent="0.3">
      <c r="A291" s="569" t="s">
        <v>307</v>
      </c>
      <c r="B291" s="570" t="s">
        <v>216</v>
      </c>
      <c r="C291" s="569"/>
      <c r="D291" s="569"/>
      <c r="E291" s="571"/>
      <c r="F291" s="571">
        <f>PPNE5!H292</f>
        <v>0</v>
      </c>
      <c r="G291" s="571"/>
      <c r="H291" s="571">
        <f t="shared" si="12"/>
        <v>0</v>
      </c>
      <c r="I291" s="571">
        <f t="shared" si="11"/>
        <v>0</v>
      </c>
      <c r="L291" s="513"/>
      <c r="M291" s="510"/>
    </row>
    <row r="292" spans="1:13" x14ac:dyDescent="0.3">
      <c r="A292" s="569" t="s">
        <v>1701</v>
      </c>
      <c r="B292" s="570" t="s">
        <v>217</v>
      </c>
      <c r="C292" s="569"/>
      <c r="D292" s="569"/>
      <c r="E292" s="576"/>
      <c r="F292" s="571">
        <f>PPNE5!H293</f>
        <v>245550</v>
      </c>
      <c r="G292" s="576"/>
      <c r="H292" s="571">
        <f t="shared" si="12"/>
        <v>245550</v>
      </c>
      <c r="I292" s="571">
        <f t="shared" si="11"/>
        <v>2.1854695342583122E-2</v>
      </c>
      <c r="L292" s="513"/>
      <c r="M292" s="510"/>
    </row>
    <row r="293" spans="1:13" x14ac:dyDescent="0.3">
      <c r="A293" s="566" t="s">
        <v>1702</v>
      </c>
      <c r="B293" s="575" t="s">
        <v>32</v>
      </c>
      <c r="C293" s="566"/>
      <c r="D293" s="566"/>
      <c r="E293" s="577">
        <f>+E294+E295+E296+E297+E298+E299+E300</f>
        <v>0</v>
      </c>
      <c r="F293" s="577">
        <f>+F294+F295+F296+F297+F298+F299+F300</f>
        <v>28462</v>
      </c>
      <c r="G293" s="577">
        <f>+G294+G295+G296+G297+G298+G299+G300</f>
        <v>0</v>
      </c>
      <c r="H293" s="577">
        <f>+H294+H295+H296+H297+H298+H299+H300</f>
        <v>28462</v>
      </c>
      <c r="I293" s="577">
        <f t="shared" si="11"/>
        <v>2.533204393567912E-3</v>
      </c>
      <c r="L293" s="513"/>
      <c r="M293" s="510"/>
    </row>
    <row r="294" spans="1:13" ht="15.75" hidden="1" customHeight="1" x14ac:dyDescent="0.3">
      <c r="A294" s="569" t="s">
        <v>300</v>
      </c>
      <c r="B294" s="570" t="s">
        <v>218</v>
      </c>
      <c r="C294" s="569"/>
      <c r="D294" s="569"/>
      <c r="E294" s="571"/>
      <c r="F294" s="571"/>
      <c r="G294" s="571"/>
      <c r="H294" s="571">
        <f t="shared" ref="H294:H300" si="13">SUBTOTAL(9,E294:G294)</f>
        <v>0</v>
      </c>
      <c r="I294" s="571">
        <f t="shared" si="11"/>
        <v>0</v>
      </c>
      <c r="L294" s="513"/>
      <c r="M294" s="510"/>
    </row>
    <row r="295" spans="1:13" ht="15.75" hidden="1" customHeight="1" x14ac:dyDescent="0.3">
      <c r="A295" s="569" t="s">
        <v>301</v>
      </c>
      <c r="B295" s="570" t="s">
        <v>219</v>
      </c>
      <c r="C295" s="569"/>
      <c r="D295" s="569"/>
      <c r="E295" s="571"/>
      <c r="F295" s="571"/>
      <c r="G295" s="571"/>
      <c r="H295" s="571">
        <f t="shared" si="13"/>
        <v>0</v>
      </c>
      <c r="I295" s="571">
        <f t="shared" si="11"/>
        <v>0</v>
      </c>
      <c r="L295" s="513"/>
      <c r="M295" s="510"/>
    </row>
    <row r="296" spans="1:13" ht="15.75" hidden="1" customHeight="1" x14ac:dyDescent="0.3">
      <c r="A296" s="569" t="s">
        <v>302</v>
      </c>
      <c r="B296" s="570" t="s">
        <v>220</v>
      </c>
      <c r="C296" s="569"/>
      <c r="D296" s="569"/>
      <c r="E296" s="571"/>
      <c r="F296" s="571"/>
      <c r="G296" s="571"/>
      <c r="H296" s="571">
        <f t="shared" si="13"/>
        <v>0</v>
      </c>
      <c r="I296" s="571">
        <f t="shared" si="11"/>
        <v>0</v>
      </c>
      <c r="L296" s="513"/>
      <c r="M296" s="510"/>
    </row>
    <row r="297" spans="1:13" x14ac:dyDescent="0.3">
      <c r="A297" s="569" t="s">
        <v>1703</v>
      </c>
      <c r="B297" s="570" t="s">
        <v>221</v>
      </c>
      <c r="C297" s="569"/>
      <c r="D297" s="569"/>
      <c r="E297" s="571"/>
      <c r="F297" s="571">
        <f>PPNE5!H298</f>
        <v>14532</v>
      </c>
      <c r="G297" s="571"/>
      <c r="H297" s="571">
        <f t="shared" si="13"/>
        <v>14532</v>
      </c>
      <c r="I297" s="571">
        <f t="shared" si="11"/>
        <v>1.2933921104394948E-3</v>
      </c>
      <c r="L297" s="513"/>
      <c r="M297" s="510"/>
    </row>
    <row r="298" spans="1:13" ht="15.75" hidden="1" customHeight="1" x14ac:dyDescent="0.3">
      <c r="A298" s="569" t="s">
        <v>307</v>
      </c>
      <c r="B298" s="570" t="s">
        <v>222</v>
      </c>
      <c r="C298" s="569"/>
      <c r="D298" s="569"/>
      <c r="E298" s="571"/>
      <c r="F298" s="571">
        <f>PPNE5!H299</f>
        <v>0</v>
      </c>
      <c r="G298" s="571"/>
      <c r="H298" s="571">
        <f t="shared" si="13"/>
        <v>0</v>
      </c>
      <c r="I298" s="571">
        <f t="shared" si="11"/>
        <v>0</v>
      </c>
      <c r="L298" s="513"/>
      <c r="M298" s="510"/>
    </row>
    <row r="299" spans="1:13" x14ac:dyDescent="0.3">
      <c r="A299" s="569" t="s">
        <v>1704</v>
      </c>
      <c r="B299" s="570" t="s">
        <v>223</v>
      </c>
      <c r="C299" s="569"/>
      <c r="D299" s="569"/>
      <c r="E299" s="571"/>
      <c r="F299" s="571">
        <f>PPNE5!H300</f>
        <v>13930</v>
      </c>
      <c r="G299" s="571"/>
      <c r="H299" s="571">
        <f t="shared" si="13"/>
        <v>13930</v>
      </c>
      <c r="I299" s="571">
        <f t="shared" si="11"/>
        <v>1.2398122831284175E-3</v>
      </c>
      <c r="L299" s="513"/>
      <c r="M299" s="510"/>
    </row>
    <row r="300" spans="1:13" ht="15.75" hidden="1" customHeight="1" x14ac:dyDescent="0.3">
      <c r="A300" s="569" t="s">
        <v>347</v>
      </c>
      <c r="B300" s="570" t="s">
        <v>224</v>
      </c>
      <c r="C300" s="569"/>
      <c r="D300" s="569"/>
      <c r="E300" s="576"/>
      <c r="F300" s="571">
        <v>0</v>
      </c>
      <c r="G300" s="576"/>
      <c r="H300" s="571">
        <f t="shared" si="13"/>
        <v>0</v>
      </c>
      <c r="I300" s="571">
        <f t="shared" si="11"/>
        <v>0</v>
      </c>
      <c r="L300" s="513"/>
      <c r="M300" s="510"/>
    </row>
    <row r="301" spans="1:13" ht="22.5" hidden="1" customHeight="1" x14ac:dyDescent="0.3">
      <c r="A301" s="566"/>
      <c r="B301" s="575" t="s">
        <v>225</v>
      </c>
      <c r="C301" s="566"/>
      <c r="D301" s="566"/>
      <c r="E301" s="577">
        <f>+E302</f>
        <v>0</v>
      </c>
      <c r="F301" s="577">
        <f>+F302</f>
        <v>0</v>
      </c>
      <c r="G301" s="577">
        <f>+G302</f>
        <v>0</v>
      </c>
      <c r="H301" s="577">
        <f>+H302</f>
        <v>0</v>
      </c>
      <c r="I301" s="577">
        <f t="shared" si="11"/>
        <v>0</v>
      </c>
      <c r="L301" s="513"/>
      <c r="M301" s="510"/>
    </row>
    <row r="302" spans="1:13" ht="22.5" hidden="1" customHeight="1" x14ac:dyDescent="0.3">
      <c r="A302" s="569" t="s">
        <v>300</v>
      </c>
      <c r="B302" s="570" t="s">
        <v>225</v>
      </c>
      <c r="C302" s="569"/>
      <c r="D302" s="569"/>
      <c r="E302" s="576"/>
      <c r="F302" s="576"/>
      <c r="G302" s="576"/>
      <c r="H302" s="571">
        <f>SUBTOTAL(9,E302:G302)</f>
        <v>0</v>
      </c>
      <c r="I302" s="571">
        <f t="shared" si="11"/>
        <v>0</v>
      </c>
      <c r="L302" s="513"/>
      <c r="M302" s="510"/>
    </row>
    <row r="303" spans="1:13" ht="30" x14ac:dyDescent="0.3">
      <c r="A303" s="563" t="s">
        <v>1705</v>
      </c>
      <c r="B303" s="564" t="s">
        <v>377</v>
      </c>
      <c r="C303" s="563"/>
      <c r="D303" s="563"/>
      <c r="E303" s="565">
        <f>+E304+E312</f>
        <v>0</v>
      </c>
      <c r="F303" s="565">
        <f>+F304+F312</f>
        <v>64908727</v>
      </c>
      <c r="G303" s="565">
        <f>+G304+G312</f>
        <v>0</v>
      </c>
      <c r="H303" s="565">
        <f>+H304+H312</f>
        <v>64908727</v>
      </c>
      <c r="I303" s="565">
        <f t="shared" si="11"/>
        <v>5.7770737269798387</v>
      </c>
      <c r="L303" s="513"/>
      <c r="M303" s="510"/>
    </row>
    <row r="304" spans="1:13" x14ac:dyDescent="0.3">
      <c r="A304" s="566" t="s">
        <v>1706</v>
      </c>
      <c r="B304" s="575" t="s">
        <v>226</v>
      </c>
      <c r="C304" s="566"/>
      <c r="D304" s="566"/>
      <c r="E304" s="577">
        <f>+E305+E306+E307+E308+E309+E310+E311</f>
        <v>0</v>
      </c>
      <c r="F304" s="577">
        <f>+F305+F306+F307+F308+F309+F310+F311</f>
        <v>5696656</v>
      </c>
      <c r="G304" s="577">
        <f>+G305+G306+G307+G308+G309+G310+G311</f>
        <v>0</v>
      </c>
      <c r="H304" s="577">
        <f>+H305+H306+H307+H308+H309+H310+H311</f>
        <v>5696656</v>
      </c>
      <c r="I304" s="577">
        <f t="shared" si="11"/>
        <v>0.50701967563224681</v>
      </c>
      <c r="L304" s="513"/>
      <c r="M304" s="510"/>
    </row>
    <row r="305" spans="1:13" x14ac:dyDescent="0.3">
      <c r="A305" s="569" t="s">
        <v>1707</v>
      </c>
      <c r="B305" s="570" t="s">
        <v>227</v>
      </c>
      <c r="C305" s="569"/>
      <c r="D305" s="569"/>
      <c r="E305" s="571"/>
      <c r="F305" s="571">
        <f>PPNE5!H306</f>
        <v>1180000</v>
      </c>
      <c r="G305" s="571"/>
      <c r="H305" s="571">
        <f t="shared" ref="H305:H311" si="14">SUBTOTAL(9,E305:G305)</f>
        <v>1180000</v>
      </c>
      <c r="I305" s="571">
        <f t="shared" si="11"/>
        <v>0.10502358177254363</v>
      </c>
      <c r="L305" s="513"/>
      <c r="M305" s="510"/>
    </row>
    <row r="306" spans="1:13" x14ac:dyDescent="0.3">
      <c r="A306" s="569" t="s">
        <v>1708</v>
      </c>
      <c r="B306" s="570" t="s">
        <v>228</v>
      </c>
      <c r="C306" s="569"/>
      <c r="D306" s="569"/>
      <c r="E306" s="571"/>
      <c r="F306" s="571">
        <f>PPNE5!H307</f>
        <v>2500000</v>
      </c>
      <c r="G306" s="571"/>
      <c r="H306" s="571">
        <f t="shared" si="14"/>
        <v>2500000</v>
      </c>
      <c r="I306" s="571">
        <f t="shared" si="11"/>
        <v>0.22250758850115171</v>
      </c>
      <c r="L306" s="513"/>
      <c r="M306" s="510"/>
    </row>
    <row r="307" spans="1:13" ht="15.75" hidden="1" customHeight="1" x14ac:dyDescent="0.3">
      <c r="A307" s="569" t="s">
        <v>302</v>
      </c>
      <c r="B307" s="570" t="s">
        <v>229</v>
      </c>
      <c r="C307" s="569"/>
      <c r="D307" s="569"/>
      <c r="E307" s="571"/>
      <c r="F307" s="571">
        <f>PPNE5!H308</f>
        <v>0</v>
      </c>
      <c r="G307" s="571"/>
      <c r="H307" s="571">
        <f t="shared" si="14"/>
        <v>0</v>
      </c>
      <c r="I307" s="571">
        <f t="shared" si="11"/>
        <v>0</v>
      </c>
      <c r="L307" s="513"/>
      <c r="M307" s="510"/>
    </row>
    <row r="308" spans="1:13" x14ac:dyDescent="0.3">
      <c r="A308" s="569" t="s">
        <v>1709</v>
      </c>
      <c r="B308" s="570" t="s">
        <v>230</v>
      </c>
      <c r="C308" s="569"/>
      <c r="D308" s="569"/>
      <c r="E308" s="571"/>
      <c r="F308" s="571">
        <f>PPNE5!H309</f>
        <v>1920000</v>
      </c>
      <c r="G308" s="571"/>
      <c r="H308" s="571">
        <f t="shared" si="14"/>
        <v>1920000</v>
      </c>
      <c r="I308" s="571">
        <f t="shared" si="11"/>
        <v>0.17088582796888455</v>
      </c>
      <c r="L308" s="513"/>
      <c r="M308" s="510"/>
    </row>
    <row r="309" spans="1:13" x14ac:dyDescent="0.3">
      <c r="A309" s="569" t="s">
        <v>1710</v>
      </c>
      <c r="B309" s="570" t="s">
        <v>231</v>
      </c>
      <c r="C309" s="569"/>
      <c r="D309" s="569"/>
      <c r="E309" s="571"/>
      <c r="F309" s="571">
        <f>PPNE5!H310</f>
        <v>16464</v>
      </c>
      <c r="G309" s="571"/>
      <c r="H309" s="571">
        <f t="shared" si="14"/>
        <v>16464</v>
      </c>
      <c r="I309" s="571">
        <f t="shared" si="11"/>
        <v>1.4653459748331849E-3</v>
      </c>
      <c r="L309" s="513"/>
      <c r="M309" s="510"/>
    </row>
    <row r="310" spans="1:13" x14ac:dyDescent="0.3">
      <c r="A310" s="569" t="s">
        <v>1711</v>
      </c>
      <c r="B310" s="570" t="s">
        <v>232</v>
      </c>
      <c r="C310" s="569"/>
      <c r="D310" s="569"/>
      <c r="E310" s="571"/>
      <c r="F310" s="571">
        <f>PPNE5!H311</f>
        <v>80192</v>
      </c>
      <c r="G310" s="571"/>
      <c r="H310" s="571">
        <f t="shared" si="14"/>
        <v>80192</v>
      </c>
      <c r="I310" s="571">
        <f t="shared" si="11"/>
        <v>7.137331414833744E-3</v>
      </c>
      <c r="L310" s="513"/>
      <c r="M310" s="510"/>
    </row>
    <row r="311" spans="1:13" ht="15.75" hidden="1" customHeight="1" x14ac:dyDescent="0.3">
      <c r="A311" s="569" t="s">
        <v>347</v>
      </c>
      <c r="B311" s="570" t="s">
        <v>378</v>
      </c>
      <c r="C311" s="569"/>
      <c r="D311" s="569"/>
      <c r="E311" s="576"/>
      <c r="F311" s="576"/>
      <c r="G311" s="576"/>
      <c r="H311" s="571">
        <f t="shared" si="14"/>
        <v>0</v>
      </c>
      <c r="I311" s="571">
        <f t="shared" si="11"/>
        <v>0</v>
      </c>
      <c r="L311" s="513"/>
      <c r="M311" s="510"/>
    </row>
    <row r="312" spans="1:13" x14ac:dyDescent="0.3">
      <c r="A312" s="566" t="s">
        <v>1718</v>
      </c>
      <c r="B312" s="575" t="s">
        <v>233</v>
      </c>
      <c r="C312" s="566"/>
      <c r="D312" s="566"/>
      <c r="E312" s="577">
        <v>0</v>
      </c>
      <c r="F312" s="577">
        <f>+F313+F314+F315+F316+F317+F318+F324</f>
        <v>59212071</v>
      </c>
      <c r="G312" s="577">
        <f>+G313+G314+G315+G316+G317+G318</f>
        <v>0</v>
      </c>
      <c r="H312" s="577">
        <f>+H313+H314+H315+H316+H317+H318+H324</f>
        <v>59212071</v>
      </c>
      <c r="I312" s="577">
        <f t="shared" si="11"/>
        <v>5.270054051347592</v>
      </c>
      <c r="L312" s="513"/>
      <c r="M312" s="510"/>
    </row>
    <row r="313" spans="1:13" ht="22.5" hidden="1" customHeight="1" x14ac:dyDescent="0.3">
      <c r="A313" s="569" t="s">
        <v>300</v>
      </c>
      <c r="B313" s="570" t="s">
        <v>234</v>
      </c>
      <c r="C313" s="569"/>
      <c r="D313" s="569"/>
      <c r="E313" s="571"/>
      <c r="F313" s="571"/>
      <c r="G313" s="571"/>
      <c r="H313" s="571">
        <f t="shared" ref="H313:H324" si="15">SUBTOTAL(9,E313:G313)</f>
        <v>0</v>
      </c>
      <c r="I313" s="571">
        <f t="shared" si="11"/>
        <v>0</v>
      </c>
      <c r="L313" s="513"/>
      <c r="M313" s="510"/>
    </row>
    <row r="314" spans="1:13" hidden="1" x14ac:dyDescent="0.3">
      <c r="A314" s="569" t="s">
        <v>1712</v>
      </c>
      <c r="B314" s="570" t="s">
        <v>235</v>
      </c>
      <c r="C314" s="569"/>
      <c r="D314" s="569"/>
      <c r="E314" s="571"/>
      <c r="F314" s="571">
        <f>PPNE5!H315</f>
        <v>0</v>
      </c>
      <c r="G314" s="571"/>
      <c r="H314" s="571">
        <f t="shared" si="15"/>
        <v>0</v>
      </c>
      <c r="I314" s="571">
        <f t="shared" si="11"/>
        <v>0</v>
      </c>
      <c r="L314" s="513"/>
      <c r="M314" s="510"/>
    </row>
    <row r="315" spans="1:13" ht="15" customHeight="1" x14ac:dyDescent="0.3">
      <c r="A315" s="569" t="s">
        <v>1713</v>
      </c>
      <c r="B315" s="570" t="s">
        <v>236</v>
      </c>
      <c r="C315" s="569"/>
      <c r="D315" s="569"/>
      <c r="E315" s="571">
        <v>0</v>
      </c>
      <c r="F315" s="571">
        <v>32407949</v>
      </c>
      <c r="G315" s="571"/>
      <c r="H315" s="571">
        <f t="shared" si="15"/>
        <v>32407949</v>
      </c>
      <c r="I315" s="571">
        <f t="shared" si="11"/>
        <v>2.8844058321033246</v>
      </c>
      <c r="L315" s="513"/>
      <c r="M315" s="510"/>
    </row>
    <row r="316" spans="1:13" x14ac:dyDescent="0.3">
      <c r="A316" s="569" t="s">
        <v>1714</v>
      </c>
      <c r="B316" s="570" t="s">
        <v>237</v>
      </c>
      <c r="C316" s="569"/>
      <c r="D316" s="569"/>
      <c r="E316" s="571"/>
      <c r="F316" s="571">
        <f>PPNE5!H317</f>
        <v>42000</v>
      </c>
      <c r="G316" s="571"/>
      <c r="H316" s="571">
        <f t="shared" si="15"/>
        <v>42000</v>
      </c>
      <c r="I316" s="571">
        <f t="shared" si="11"/>
        <v>3.7381274868193495E-3</v>
      </c>
      <c r="L316" s="513"/>
      <c r="M316" s="510"/>
    </row>
    <row r="317" spans="1:13" x14ac:dyDescent="0.3">
      <c r="A317" s="569" t="s">
        <v>1715</v>
      </c>
      <c r="B317" s="570" t="s">
        <v>238</v>
      </c>
      <c r="C317" s="569"/>
      <c r="D317" s="569"/>
      <c r="E317" s="576"/>
      <c r="F317" s="571">
        <f>PPNE5!H318</f>
        <v>88200</v>
      </c>
      <c r="G317" s="576"/>
      <c r="H317" s="571">
        <f t="shared" si="15"/>
        <v>88200</v>
      </c>
      <c r="I317" s="571">
        <f t="shared" si="11"/>
        <v>7.8500677223206326E-3</v>
      </c>
      <c r="L317" s="513"/>
      <c r="M317" s="510"/>
    </row>
    <row r="318" spans="1:13" ht="30" x14ac:dyDescent="0.3">
      <c r="A318" s="570" t="s">
        <v>1716</v>
      </c>
      <c r="B318" s="572" t="s">
        <v>379</v>
      </c>
      <c r="C318" s="570"/>
      <c r="D318" s="570"/>
      <c r="E318" s="576"/>
      <c r="F318" s="571">
        <f>PPNE5!H319</f>
        <v>1324855</v>
      </c>
      <c r="G318" s="576"/>
      <c r="H318" s="571">
        <f t="shared" si="15"/>
        <v>1324855</v>
      </c>
      <c r="I318" s="571">
        <f t="shared" si="11"/>
        <v>0.11791611646547735</v>
      </c>
      <c r="L318" s="513"/>
      <c r="M318" s="510"/>
    </row>
    <row r="319" spans="1:13" ht="33.75" hidden="1" customHeight="1" x14ac:dyDescent="0.3">
      <c r="A319" s="563"/>
      <c r="B319" s="564" t="s">
        <v>380</v>
      </c>
      <c r="C319" s="563"/>
      <c r="D319" s="563"/>
      <c r="E319" s="565">
        <f>+E320+E322</f>
        <v>0</v>
      </c>
      <c r="F319" s="571">
        <f>PPNE5!H320</f>
        <v>0</v>
      </c>
      <c r="G319" s="565">
        <f>+G320+G322</f>
        <v>0</v>
      </c>
      <c r="H319" s="571">
        <f t="shared" si="15"/>
        <v>0</v>
      </c>
      <c r="I319" s="565">
        <f t="shared" si="11"/>
        <v>0</v>
      </c>
      <c r="L319" s="513"/>
      <c r="M319" s="510"/>
    </row>
    <row r="320" spans="1:13" ht="33.75" hidden="1" customHeight="1" x14ac:dyDescent="0.3">
      <c r="A320" s="575"/>
      <c r="B320" s="567" t="s">
        <v>381</v>
      </c>
      <c r="C320" s="575"/>
      <c r="D320" s="575"/>
      <c r="E320" s="568">
        <f>+E321</f>
        <v>0</v>
      </c>
      <c r="F320" s="571">
        <f>PPNE5!H321</f>
        <v>0</v>
      </c>
      <c r="G320" s="568">
        <f>+G321</f>
        <v>0</v>
      </c>
      <c r="H320" s="571">
        <f t="shared" si="15"/>
        <v>0</v>
      </c>
      <c r="I320" s="568">
        <f t="shared" si="11"/>
        <v>0</v>
      </c>
      <c r="L320" s="513"/>
      <c r="M320" s="510"/>
    </row>
    <row r="321" spans="1:13" ht="33.75" hidden="1" customHeight="1" x14ac:dyDescent="0.3">
      <c r="A321" s="570" t="s">
        <v>300</v>
      </c>
      <c r="B321" s="572" t="s">
        <v>381</v>
      </c>
      <c r="C321" s="570"/>
      <c r="D321" s="570"/>
      <c r="E321" s="576"/>
      <c r="F321" s="571">
        <f>PPNE5!H322</f>
        <v>0</v>
      </c>
      <c r="G321" s="576"/>
      <c r="H321" s="571">
        <f t="shared" si="15"/>
        <v>0</v>
      </c>
      <c r="I321" s="571">
        <f t="shared" si="11"/>
        <v>0</v>
      </c>
      <c r="L321" s="513"/>
      <c r="M321" s="510"/>
    </row>
    <row r="322" spans="1:13" ht="45" hidden="1" customHeight="1" x14ac:dyDescent="0.3">
      <c r="A322" s="575"/>
      <c r="B322" s="567" t="s">
        <v>382</v>
      </c>
      <c r="C322" s="575"/>
      <c r="D322" s="575"/>
      <c r="E322" s="568">
        <f>+E323</f>
        <v>0</v>
      </c>
      <c r="F322" s="571">
        <f>PPNE5!H323</f>
        <v>0</v>
      </c>
      <c r="G322" s="568">
        <f>+G323</f>
        <v>0</v>
      </c>
      <c r="H322" s="571">
        <f t="shared" si="15"/>
        <v>0</v>
      </c>
      <c r="I322" s="568">
        <f t="shared" si="11"/>
        <v>0</v>
      </c>
      <c r="L322" s="513"/>
      <c r="M322" s="510"/>
    </row>
    <row r="323" spans="1:13" ht="45" hidden="1" customHeight="1" x14ac:dyDescent="0.3">
      <c r="A323" s="570" t="s">
        <v>300</v>
      </c>
      <c r="B323" s="572" t="s">
        <v>382</v>
      </c>
      <c r="C323" s="570"/>
      <c r="D323" s="570"/>
      <c r="E323" s="576"/>
      <c r="F323" s="571">
        <f>PPNE5!H324</f>
        <v>0</v>
      </c>
      <c r="G323" s="576"/>
      <c r="H323" s="571">
        <f t="shared" si="15"/>
        <v>0</v>
      </c>
      <c r="I323" s="571">
        <f t="shared" si="11"/>
        <v>0</v>
      </c>
      <c r="L323" s="513"/>
      <c r="M323" s="510"/>
    </row>
    <row r="324" spans="1:13" ht="16.5" customHeight="1" x14ac:dyDescent="0.3">
      <c r="A324" s="570" t="s">
        <v>1717</v>
      </c>
      <c r="B324" s="572" t="s">
        <v>1775</v>
      </c>
      <c r="C324" s="570"/>
      <c r="D324" s="570"/>
      <c r="E324" s="576"/>
      <c r="F324" s="571">
        <v>25349067</v>
      </c>
      <c r="G324" s="576" t="s">
        <v>1774</v>
      </c>
      <c r="H324" s="571">
        <f t="shared" si="15"/>
        <v>25349067</v>
      </c>
      <c r="I324" s="571"/>
      <c r="L324" s="513"/>
      <c r="M324" s="510"/>
    </row>
    <row r="325" spans="1:13" x14ac:dyDescent="0.3">
      <c r="A325" s="563" t="s">
        <v>1720</v>
      </c>
      <c r="B325" s="564" t="s">
        <v>33</v>
      </c>
      <c r="C325" s="563"/>
      <c r="D325" s="563"/>
      <c r="E325" s="565">
        <f>+E326+E328+E331+E333+E335+E337+E339+E341+E344</f>
        <v>0</v>
      </c>
      <c r="F325" s="565">
        <f>+F326+F328+F331+F333+F335+F337+F339+F341+F344</f>
        <v>191098491</v>
      </c>
      <c r="G325" s="565">
        <f>+G326+G328+G331+G333+G335+G337+G339+G341+G344</f>
        <v>0</v>
      </c>
      <c r="H325" s="565">
        <f>+H326+H328+H331+H333+H335+H337+H339+H341+H344</f>
        <v>191098491</v>
      </c>
      <c r="I325" s="565">
        <f t="shared" ref="I325:I388" si="16">IFERROR(H325/$H$17*100,"0.00")</f>
        <v>17.008345759447618</v>
      </c>
      <c r="L325" s="513"/>
      <c r="M325" s="510"/>
    </row>
    <row r="326" spans="1:13" x14ac:dyDescent="0.3">
      <c r="A326" s="566" t="s">
        <v>1721</v>
      </c>
      <c r="B326" s="575" t="s">
        <v>239</v>
      </c>
      <c r="C326" s="566"/>
      <c r="D326" s="566"/>
      <c r="E326" s="577">
        <f>+E327</f>
        <v>0</v>
      </c>
      <c r="F326" s="577">
        <f>+F327</f>
        <v>2795809</v>
      </c>
      <c r="G326" s="577">
        <f>+G327</f>
        <v>0</v>
      </c>
      <c r="H326" s="577">
        <f>+H327</f>
        <v>2795809</v>
      </c>
      <c r="I326" s="577">
        <f t="shared" si="16"/>
        <v>0.24883548739992661</v>
      </c>
      <c r="L326" s="513"/>
      <c r="M326" s="510"/>
    </row>
    <row r="327" spans="1:13" x14ac:dyDescent="0.3">
      <c r="A327" s="569" t="s">
        <v>1723</v>
      </c>
      <c r="B327" s="570" t="s">
        <v>239</v>
      </c>
      <c r="C327" s="569"/>
      <c r="D327" s="569"/>
      <c r="E327" s="571"/>
      <c r="F327" s="571">
        <v>2795809</v>
      </c>
      <c r="G327" s="571"/>
      <c r="H327" s="571">
        <f>SUBTOTAL(9,E327:G327)</f>
        <v>2795809</v>
      </c>
      <c r="I327" s="571">
        <f t="shared" si="16"/>
        <v>0.24883548739992661</v>
      </c>
      <c r="L327" s="513"/>
      <c r="M327" s="510"/>
    </row>
    <row r="328" spans="1:13" ht="30" x14ac:dyDescent="0.3">
      <c r="A328" s="566" t="s">
        <v>1719</v>
      </c>
      <c r="B328" s="575" t="s">
        <v>240</v>
      </c>
      <c r="C328" s="566"/>
      <c r="D328" s="566"/>
      <c r="E328" s="577">
        <f>+E329</f>
        <v>0</v>
      </c>
      <c r="F328" s="577">
        <f>+F329+F330</f>
        <v>3123998</v>
      </c>
      <c r="G328" s="577">
        <f>+G329</f>
        <v>0</v>
      </c>
      <c r="H328" s="577">
        <f>+H329+H330</f>
        <v>3123998</v>
      </c>
      <c r="I328" s="577">
        <f t="shared" si="16"/>
        <v>0.2780453045849684</v>
      </c>
      <c r="L328" s="513"/>
      <c r="M328" s="510"/>
    </row>
    <row r="329" spans="1:13" ht="30" x14ac:dyDescent="0.3">
      <c r="A329" s="569" t="s">
        <v>1725</v>
      </c>
      <c r="B329" s="570" t="s">
        <v>240</v>
      </c>
      <c r="C329" s="569"/>
      <c r="D329" s="569"/>
      <c r="E329" s="571"/>
      <c r="F329" s="571">
        <v>3123998</v>
      </c>
      <c r="G329" s="571"/>
      <c r="H329" s="571">
        <f>SUBTOTAL(9,E329:G329)</f>
        <v>3123998</v>
      </c>
      <c r="I329" s="571">
        <f t="shared" si="16"/>
        <v>0.2780453045849684</v>
      </c>
      <c r="L329" s="513"/>
      <c r="M329" s="510"/>
    </row>
    <row r="330" spans="1:13" ht="15.75" hidden="1" customHeight="1" x14ac:dyDescent="0.3">
      <c r="A330" s="569" t="s">
        <v>1726</v>
      </c>
      <c r="B330" s="570" t="s">
        <v>1233</v>
      </c>
      <c r="C330" s="569"/>
      <c r="D330" s="569"/>
      <c r="E330" s="571"/>
      <c r="F330" s="571">
        <v>0</v>
      </c>
      <c r="G330" s="571"/>
      <c r="H330" s="571">
        <f>SUBTOTAL(9,E330:G330)</f>
        <v>0</v>
      </c>
      <c r="I330" s="571">
        <f t="shared" si="16"/>
        <v>0</v>
      </c>
      <c r="L330" s="513"/>
      <c r="M330" s="510"/>
    </row>
    <row r="331" spans="1:13" x14ac:dyDescent="0.3">
      <c r="A331" s="566" t="s">
        <v>1722</v>
      </c>
      <c r="B331" s="575" t="s">
        <v>383</v>
      </c>
      <c r="C331" s="566"/>
      <c r="D331" s="566"/>
      <c r="E331" s="577">
        <f>+E332</f>
        <v>0</v>
      </c>
      <c r="F331" s="577">
        <f>+F332</f>
        <v>175447812</v>
      </c>
      <c r="G331" s="577">
        <f>+G332</f>
        <v>0</v>
      </c>
      <c r="H331" s="577">
        <f>+H332</f>
        <v>175447812</v>
      </c>
      <c r="I331" s="577">
        <f t="shared" si="16"/>
        <v>15.615387822369373</v>
      </c>
      <c r="L331" s="513"/>
      <c r="M331" s="510"/>
    </row>
    <row r="332" spans="1:13" x14ac:dyDescent="0.3">
      <c r="A332" s="569" t="s">
        <v>1727</v>
      </c>
      <c r="B332" s="570" t="s">
        <v>383</v>
      </c>
      <c r="C332" s="569"/>
      <c r="D332" s="569"/>
      <c r="E332" s="571"/>
      <c r="F332" s="571">
        <f>PPNE5!H332</f>
        <v>175447812</v>
      </c>
      <c r="G332" s="571"/>
      <c r="H332" s="571">
        <f>SUBTOTAL(9,E332:G332)</f>
        <v>175447812</v>
      </c>
      <c r="I332" s="571">
        <f t="shared" si="16"/>
        <v>15.615387822369373</v>
      </c>
      <c r="L332" s="513"/>
      <c r="M332" s="510"/>
    </row>
    <row r="333" spans="1:13" ht="33.75" hidden="1" customHeight="1" x14ac:dyDescent="0.3">
      <c r="A333" s="566"/>
      <c r="B333" s="575" t="s">
        <v>241</v>
      </c>
      <c r="C333" s="566"/>
      <c r="D333" s="566"/>
      <c r="E333" s="577">
        <f>+E334</f>
        <v>0</v>
      </c>
      <c r="F333" s="577">
        <f>+F334</f>
        <v>0</v>
      </c>
      <c r="G333" s="577">
        <f>+G334</f>
        <v>0</v>
      </c>
      <c r="H333" s="577">
        <f>+H334</f>
        <v>0</v>
      </c>
      <c r="I333" s="577">
        <f t="shared" si="16"/>
        <v>0</v>
      </c>
      <c r="L333" s="513"/>
      <c r="M333" s="510"/>
    </row>
    <row r="334" spans="1:13" ht="33.75" hidden="1" customHeight="1" x14ac:dyDescent="0.3">
      <c r="A334" s="569" t="s">
        <v>300</v>
      </c>
      <c r="B334" s="570" t="s">
        <v>241</v>
      </c>
      <c r="C334" s="569"/>
      <c r="D334" s="569"/>
      <c r="E334" s="576"/>
      <c r="F334" s="576"/>
      <c r="G334" s="576"/>
      <c r="H334" s="571">
        <f>SUBTOTAL(9,E334:G334)</f>
        <v>0</v>
      </c>
      <c r="I334" s="571">
        <f t="shared" si="16"/>
        <v>0</v>
      </c>
      <c r="L334" s="513"/>
      <c r="M334" s="510"/>
    </row>
    <row r="335" spans="1:13" x14ac:dyDescent="0.3">
      <c r="A335" s="566" t="s">
        <v>1724</v>
      </c>
      <c r="B335" s="575" t="s">
        <v>242</v>
      </c>
      <c r="C335" s="566"/>
      <c r="D335" s="566"/>
      <c r="E335" s="577">
        <f>+E336</f>
        <v>0</v>
      </c>
      <c r="F335" s="577">
        <f>+F336</f>
        <v>816228</v>
      </c>
      <c r="G335" s="577">
        <f>+G336</f>
        <v>0</v>
      </c>
      <c r="H335" s="577">
        <f>+H336</f>
        <v>816228</v>
      </c>
      <c r="I335" s="577">
        <f t="shared" si="16"/>
        <v>7.264676957884722E-2</v>
      </c>
      <c r="L335" s="513"/>
      <c r="M335" s="510"/>
    </row>
    <row r="336" spans="1:13" x14ac:dyDescent="0.3">
      <c r="A336" s="569" t="s">
        <v>1730</v>
      </c>
      <c r="B336" s="570" t="s">
        <v>242</v>
      </c>
      <c r="C336" s="569"/>
      <c r="D336" s="569"/>
      <c r="E336" s="576"/>
      <c r="F336" s="571">
        <f>PPNE5!H336</f>
        <v>816228</v>
      </c>
      <c r="G336" s="576"/>
      <c r="H336" s="571">
        <f>SUBTOTAL(9,E336:G336)</f>
        <v>816228</v>
      </c>
      <c r="I336" s="571">
        <f t="shared" si="16"/>
        <v>7.264676957884722E-2</v>
      </c>
      <c r="L336" s="513"/>
      <c r="M336" s="510"/>
    </row>
    <row r="337" spans="1:13" x14ac:dyDescent="0.3">
      <c r="A337" s="566" t="s">
        <v>1728</v>
      </c>
      <c r="B337" s="575" t="s">
        <v>243</v>
      </c>
      <c r="C337" s="566"/>
      <c r="D337" s="566"/>
      <c r="E337" s="577">
        <f>+E338</f>
        <v>0</v>
      </c>
      <c r="F337" s="577">
        <f>+F338</f>
        <v>2265217</v>
      </c>
      <c r="G337" s="577">
        <f>+G338</f>
        <v>0</v>
      </c>
      <c r="H337" s="577">
        <f>+H338</f>
        <v>2265217</v>
      </c>
      <c r="I337" s="577">
        <f t="shared" si="16"/>
        <v>0.20161118884072537</v>
      </c>
      <c r="L337" s="513"/>
      <c r="M337" s="510"/>
    </row>
    <row r="338" spans="1:13" x14ac:dyDescent="0.3">
      <c r="A338" s="569" t="s">
        <v>1731</v>
      </c>
      <c r="B338" s="570" t="s">
        <v>243</v>
      </c>
      <c r="C338" s="569"/>
      <c r="D338" s="569"/>
      <c r="E338" s="571"/>
      <c r="F338" s="571">
        <f>PPNE5!H338</f>
        <v>2265217</v>
      </c>
      <c r="G338" s="571"/>
      <c r="H338" s="571">
        <f>SUBTOTAL(9,E338:G338)</f>
        <v>2265217</v>
      </c>
      <c r="I338" s="571">
        <f t="shared" si="16"/>
        <v>0.20161118884072537</v>
      </c>
      <c r="L338" s="513"/>
      <c r="M338" s="510"/>
    </row>
    <row r="339" spans="1:13" x14ac:dyDescent="0.3">
      <c r="A339" s="566" t="s">
        <v>1729</v>
      </c>
      <c r="B339" s="575" t="s">
        <v>384</v>
      </c>
      <c r="C339" s="566"/>
      <c r="D339" s="566"/>
      <c r="E339" s="577">
        <f>+E340</f>
        <v>0</v>
      </c>
      <c r="F339" s="577">
        <f>+F340</f>
        <v>11200</v>
      </c>
      <c r="G339" s="577">
        <f>+G340</f>
        <v>0</v>
      </c>
      <c r="H339" s="577">
        <f>+H340</f>
        <v>11200</v>
      </c>
      <c r="I339" s="577">
        <f t="shared" si="16"/>
        <v>9.9683399648515972E-4</v>
      </c>
      <c r="L339" s="513"/>
      <c r="M339" s="510"/>
    </row>
    <row r="340" spans="1:13" x14ac:dyDescent="0.3">
      <c r="A340" s="569" t="s">
        <v>1732</v>
      </c>
      <c r="B340" s="570" t="s">
        <v>384</v>
      </c>
      <c r="C340" s="569"/>
      <c r="D340" s="569"/>
      <c r="E340" s="576"/>
      <c r="F340" s="571">
        <f>PPNE5!H340</f>
        <v>11200</v>
      </c>
      <c r="G340" s="576"/>
      <c r="H340" s="571">
        <f>SUBTOTAL(9,E340:G340)</f>
        <v>11200</v>
      </c>
      <c r="I340" s="571">
        <f t="shared" si="16"/>
        <v>9.9683399648515972E-4</v>
      </c>
      <c r="L340" s="513"/>
      <c r="M340" s="510"/>
    </row>
    <row r="341" spans="1:13" ht="18" customHeight="1" x14ac:dyDescent="0.3">
      <c r="A341" s="566" t="s">
        <v>1733</v>
      </c>
      <c r="B341" s="575" t="s">
        <v>244</v>
      </c>
      <c r="C341" s="566"/>
      <c r="D341" s="566"/>
      <c r="E341" s="577">
        <f>+E342</f>
        <v>0</v>
      </c>
      <c r="F341" s="577">
        <f>+F342+F343</f>
        <v>971490</v>
      </c>
      <c r="G341" s="577">
        <f t="shared" ref="G341:H341" si="17">+G342+G343</f>
        <v>0</v>
      </c>
      <c r="H341" s="577">
        <f t="shared" si="17"/>
        <v>971490</v>
      </c>
      <c r="I341" s="577">
        <f t="shared" si="16"/>
        <v>8.6465558861193559E-2</v>
      </c>
      <c r="L341" s="513"/>
      <c r="M341" s="510"/>
    </row>
    <row r="342" spans="1:13" ht="17.25" customHeight="1" x14ac:dyDescent="0.3">
      <c r="A342" s="569" t="s">
        <v>1734</v>
      </c>
      <c r="B342" s="570" t="s">
        <v>1783</v>
      </c>
      <c r="C342" s="569"/>
      <c r="D342" s="569"/>
      <c r="E342" s="576"/>
      <c r="F342" s="571">
        <v>118528</v>
      </c>
      <c r="G342" s="576"/>
      <c r="H342" s="571">
        <f>SUBTOTAL(9,E342:G342)</f>
        <v>118528</v>
      </c>
      <c r="I342" s="571">
        <f t="shared" si="16"/>
        <v>1.0549351779945806E-2</v>
      </c>
      <c r="L342" s="513"/>
      <c r="M342" s="510"/>
    </row>
    <row r="343" spans="1:13" ht="17.25" customHeight="1" x14ac:dyDescent="0.3">
      <c r="A343" s="569" t="s">
        <v>1782</v>
      </c>
      <c r="B343" s="570" t="s">
        <v>1784</v>
      </c>
      <c r="C343" s="569"/>
      <c r="D343" s="569"/>
      <c r="E343" s="576"/>
      <c r="F343" s="571">
        <v>852962</v>
      </c>
      <c r="G343" s="576"/>
      <c r="H343" s="571">
        <f>SUBTOTAL(9,E343:G343)</f>
        <v>852962</v>
      </c>
      <c r="I343" s="571">
        <f t="shared" si="16"/>
        <v>7.5916207081247758E-2</v>
      </c>
      <c r="L343" s="513"/>
      <c r="M343" s="510"/>
    </row>
    <row r="344" spans="1:13" x14ac:dyDescent="0.3">
      <c r="A344" s="566" t="s">
        <v>1735</v>
      </c>
      <c r="B344" s="575" t="s">
        <v>245</v>
      </c>
      <c r="C344" s="566"/>
      <c r="D344" s="566"/>
      <c r="E344" s="577">
        <f>+E345</f>
        <v>0</v>
      </c>
      <c r="F344" s="577">
        <f>+F345+F411+F412</f>
        <v>5666737</v>
      </c>
      <c r="G344" s="577">
        <f t="shared" ref="G344" si="18">+G345+G411+G412</f>
        <v>0</v>
      </c>
      <c r="H344" s="577">
        <f>+H345+H411+H412</f>
        <v>5666737</v>
      </c>
      <c r="I344" s="577">
        <f t="shared" si="16"/>
        <v>0.50435679381610043</v>
      </c>
      <c r="L344" s="513"/>
      <c r="M344" s="510"/>
    </row>
    <row r="345" spans="1:13" x14ac:dyDescent="0.3">
      <c r="A345" s="569" t="s">
        <v>1736</v>
      </c>
      <c r="B345" s="570" t="s">
        <v>245</v>
      </c>
      <c r="C345" s="569"/>
      <c r="D345" s="569"/>
      <c r="E345" s="571"/>
      <c r="F345" s="571">
        <v>11271</v>
      </c>
      <c r="G345" s="571"/>
      <c r="H345" s="571">
        <f>SUBTOTAL(9,E345:G345)</f>
        <v>11271</v>
      </c>
      <c r="I345" s="571">
        <f t="shared" si="16"/>
        <v>1.0031532119985924E-3</v>
      </c>
      <c r="L345" s="513"/>
      <c r="M345" s="510"/>
    </row>
    <row r="346" spans="1:13" ht="15.75" hidden="1" customHeight="1" x14ac:dyDescent="0.3">
      <c r="A346" s="569" t="s">
        <v>1785</v>
      </c>
      <c r="B346" s="561" t="s">
        <v>385</v>
      </c>
      <c r="C346" s="560"/>
      <c r="D346" s="560"/>
      <c r="E346" s="562">
        <f>+E347+E363+E374+E379+E388+E395</f>
        <v>0</v>
      </c>
      <c r="F346" s="562">
        <f>+F347+F363+F374+F379+F388+F395</f>
        <v>0</v>
      </c>
      <c r="G346" s="562">
        <f>+G347+G363+G374+G379+G388+G395</f>
        <v>0</v>
      </c>
      <c r="H346" s="571">
        <f t="shared" ref="H346:H409" si="19">SUBTOTAL(9,E346:G346)</f>
        <v>0</v>
      </c>
      <c r="I346" s="571">
        <f t="shared" si="16"/>
        <v>0</v>
      </c>
      <c r="L346" s="513"/>
      <c r="M346" s="510"/>
    </row>
    <row r="347" spans="1:13" ht="22.5" hidden="1" customHeight="1" x14ac:dyDescent="0.3">
      <c r="A347" s="569" t="s">
        <v>1786</v>
      </c>
      <c r="B347" s="564" t="s">
        <v>386</v>
      </c>
      <c r="C347" s="563"/>
      <c r="D347" s="563"/>
      <c r="E347" s="565">
        <f>+E348+E352+E356+E359+E361</f>
        <v>0</v>
      </c>
      <c r="F347" s="565">
        <f>+F348+F352+F356+F359+F361</f>
        <v>0</v>
      </c>
      <c r="G347" s="565">
        <f>+G348+G352+G356+G359+G361</f>
        <v>0</v>
      </c>
      <c r="H347" s="571">
        <f t="shared" si="19"/>
        <v>0</v>
      </c>
      <c r="I347" s="571">
        <f t="shared" si="16"/>
        <v>0</v>
      </c>
      <c r="L347" s="513"/>
      <c r="M347" s="510"/>
    </row>
    <row r="348" spans="1:13" ht="22.5" hidden="1" customHeight="1" x14ac:dyDescent="0.3">
      <c r="A348" s="569" t="s">
        <v>1787</v>
      </c>
      <c r="B348" s="575" t="s">
        <v>387</v>
      </c>
      <c r="C348" s="566"/>
      <c r="D348" s="566"/>
      <c r="E348" s="577">
        <f>+E349+E350+E351</f>
        <v>0</v>
      </c>
      <c r="F348" s="577">
        <f>+F349+F350+F351</f>
        <v>0</v>
      </c>
      <c r="G348" s="577">
        <f>+G349+G350+G351</f>
        <v>0</v>
      </c>
      <c r="H348" s="571">
        <f t="shared" si="19"/>
        <v>0</v>
      </c>
      <c r="I348" s="571">
        <f t="shared" si="16"/>
        <v>0</v>
      </c>
      <c r="L348" s="513"/>
      <c r="M348" s="510"/>
    </row>
    <row r="349" spans="1:13" ht="15.75" hidden="1" customHeight="1" x14ac:dyDescent="0.3">
      <c r="A349" s="569" t="s">
        <v>1788</v>
      </c>
      <c r="B349" s="572" t="s">
        <v>388</v>
      </c>
      <c r="C349" s="569"/>
      <c r="D349" s="569"/>
      <c r="E349" s="571"/>
      <c r="F349" s="571"/>
      <c r="G349" s="571"/>
      <c r="H349" s="571">
        <f t="shared" si="19"/>
        <v>0</v>
      </c>
      <c r="I349" s="571">
        <f t="shared" si="16"/>
        <v>0</v>
      </c>
      <c r="L349" s="513"/>
      <c r="M349" s="510"/>
    </row>
    <row r="350" spans="1:13" ht="15.75" hidden="1" customHeight="1" x14ac:dyDescent="0.3">
      <c r="A350" s="569" t="s">
        <v>1789</v>
      </c>
      <c r="B350" s="572" t="s">
        <v>389</v>
      </c>
      <c r="C350" s="569"/>
      <c r="D350" s="569"/>
      <c r="E350" s="571"/>
      <c r="F350" s="571"/>
      <c r="G350" s="571"/>
      <c r="H350" s="571">
        <f t="shared" si="19"/>
        <v>0</v>
      </c>
      <c r="I350" s="571">
        <f t="shared" si="16"/>
        <v>0</v>
      </c>
      <c r="L350" s="513"/>
      <c r="M350" s="510"/>
    </row>
    <row r="351" spans="1:13" ht="15.75" hidden="1" customHeight="1" x14ac:dyDescent="0.3">
      <c r="A351" s="569" t="s">
        <v>1790</v>
      </c>
      <c r="B351" s="572" t="s">
        <v>390</v>
      </c>
      <c r="C351" s="569"/>
      <c r="D351" s="569"/>
      <c r="E351" s="576"/>
      <c r="F351" s="576"/>
      <c r="G351" s="576"/>
      <c r="H351" s="571">
        <f t="shared" si="19"/>
        <v>0</v>
      </c>
      <c r="I351" s="571">
        <f t="shared" si="16"/>
        <v>0</v>
      </c>
      <c r="L351" s="513"/>
      <c r="M351" s="510"/>
    </row>
    <row r="352" spans="1:13" ht="22.5" hidden="1" customHeight="1" x14ac:dyDescent="0.3">
      <c r="A352" s="569" t="s">
        <v>1791</v>
      </c>
      <c r="B352" s="575" t="s">
        <v>391</v>
      </c>
      <c r="C352" s="566"/>
      <c r="D352" s="566"/>
      <c r="E352" s="577">
        <f>+E353+E354+E355</f>
        <v>0</v>
      </c>
      <c r="F352" s="577">
        <f>+F353+F354+F355</f>
        <v>0</v>
      </c>
      <c r="G352" s="577">
        <f>+G353+G354+G355</f>
        <v>0</v>
      </c>
      <c r="H352" s="571">
        <f t="shared" si="19"/>
        <v>0</v>
      </c>
      <c r="I352" s="571">
        <f t="shared" si="16"/>
        <v>0</v>
      </c>
      <c r="L352" s="513"/>
      <c r="M352" s="510"/>
    </row>
    <row r="353" spans="1:13" ht="33.75" hidden="1" customHeight="1" x14ac:dyDescent="0.3">
      <c r="A353" s="569" t="s">
        <v>1792</v>
      </c>
      <c r="B353" s="572" t="s">
        <v>392</v>
      </c>
      <c r="C353" s="569"/>
      <c r="D353" s="569"/>
      <c r="E353" s="571"/>
      <c r="F353" s="571"/>
      <c r="G353" s="571"/>
      <c r="H353" s="571">
        <f t="shared" si="19"/>
        <v>0</v>
      </c>
      <c r="I353" s="571">
        <f t="shared" si="16"/>
        <v>0</v>
      </c>
      <c r="L353" s="513"/>
      <c r="M353" s="510"/>
    </row>
    <row r="354" spans="1:13" ht="33.75" hidden="1" customHeight="1" x14ac:dyDescent="0.3">
      <c r="A354" s="569" t="s">
        <v>1793</v>
      </c>
      <c r="B354" s="572" t="s">
        <v>393</v>
      </c>
      <c r="C354" s="569"/>
      <c r="D354" s="569"/>
      <c r="E354" s="571"/>
      <c r="F354" s="571"/>
      <c r="G354" s="571"/>
      <c r="H354" s="571">
        <f t="shared" si="19"/>
        <v>0</v>
      </c>
      <c r="I354" s="571">
        <f t="shared" si="16"/>
        <v>0</v>
      </c>
      <c r="L354" s="513"/>
      <c r="M354" s="510"/>
    </row>
    <row r="355" spans="1:13" ht="22.5" hidden="1" customHeight="1" x14ac:dyDescent="0.3">
      <c r="A355" s="569" t="s">
        <v>1794</v>
      </c>
      <c r="B355" s="572" t="s">
        <v>394</v>
      </c>
      <c r="C355" s="569"/>
      <c r="D355" s="569"/>
      <c r="E355" s="576"/>
      <c r="F355" s="576"/>
      <c r="G355" s="576"/>
      <c r="H355" s="571">
        <f t="shared" si="19"/>
        <v>0</v>
      </c>
      <c r="I355" s="571">
        <f t="shared" si="16"/>
        <v>0</v>
      </c>
      <c r="L355" s="513"/>
      <c r="M355" s="510"/>
    </row>
    <row r="356" spans="1:13" ht="15.75" hidden="1" customHeight="1" x14ac:dyDescent="0.3">
      <c r="A356" s="569" t="s">
        <v>1795</v>
      </c>
      <c r="B356" s="567" t="s">
        <v>395</v>
      </c>
      <c r="C356" s="566"/>
      <c r="D356" s="566"/>
      <c r="E356" s="577">
        <f>+E357+E358</f>
        <v>0</v>
      </c>
      <c r="F356" s="577">
        <f>+F357+F358</f>
        <v>0</v>
      </c>
      <c r="G356" s="577">
        <f>+G357+G358</f>
        <v>0</v>
      </c>
      <c r="H356" s="571">
        <f t="shared" si="19"/>
        <v>0</v>
      </c>
      <c r="I356" s="571">
        <f t="shared" si="16"/>
        <v>0</v>
      </c>
      <c r="L356" s="513"/>
      <c r="M356" s="510"/>
    </row>
    <row r="357" spans="1:13" ht="15.75" hidden="1" customHeight="1" x14ac:dyDescent="0.3">
      <c r="A357" s="569" t="s">
        <v>1796</v>
      </c>
      <c r="B357" s="574" t="s">
        <v>396</v>
      </c>
      <c r="C357" s="579"/>
      <c r="D357" s="579"/>
      <c r="E357" s="571"/>
      <c r="F357" s="571"/>
      <c r="G357" s="571"/>
      <c r="H357" s="571">
        <f t="shared" si="19"/>
        <v>0</v>
      </c>
      <c r="I357" s="571">
        <f t="shared" si="16"/>
        <v>0</v>
      </c>
      <c r="L357" s="513"/>
      <c r="M357" s="510"/>
    </row>
    <row r="358" spans="1:13" ht="15.75" hidden="1" customHeight="1" x14ac:dyDescent="0.3">
      <c r="A358" s="569" t="s">
        <v>1797</v>
      </c>
      <c r="B358" s="572" t="s">
        <v>397</v>
      </c>
      <c r="C358" s="569"/>
      <c r="D358" s="569"/>
      <c r="E358" s="576"/>
      <c r="F358" s="576"/>
      <c r="G358" s="576"/>
      <c r="H358" s="571">
        <f t="shared" si="19"/>
        <v>0</v>
      </c>
      <c r="I358" s="571">
        <f t="shared" si="16"/>
        <v>0</v>
      </c>
      <c r="L358" s="513"/>
      <c r="M358" s="510"/>
    </row>
    <row r="359" spans="1:13" ht="22.5" hidden="1" customHeight="1" x14ac:dyDescent="0.3">
      <c r="A359" s="569" t="s">
        <v>1798</v>
      </c>
      <c r="B359" s="567" t="s">
        <v>398</v>
      </c>
      <c r="C359" s="566"/>
      <c r="D359" s="566"/>
      <c r="E359" s="568">
        <f>+E360</f>
        <v>0</v>
      </c>
      <c r="F359" s="568">
        <f>+F360</f>
        <v>0</v>
      </c>
      <c r="G359" s="568">
        <f>+G360</f>
        <v>0</v>
      </c>
      <c r="H359" s="571">
        <f t="shared" si="19"/>
        <v>0</v>
      </c>
      <c r="I359" s="571">
        <f t="shared" si="16"/>
        <v>0</v>
      </c>
      <c r="L359" s="513"/>
      <c r="M359" s="510"/>
    </row>
    <row r="360" spans="1:13" ht="22.5" hidden="1" customHeight="1" x14ac:dyDescent="0.3">
      <c r="A360" s="569" t="s">
        <v>1799</v>
      </c>
      <c r="B360" s="572" t="s">
        <v>398</v>
      </c>
      <c r="C360" s="569"/>
      <c r="D360" s="569"/>
      <c r="E360" s="576"/>
      <c r="F360" s="576"/>
      <c r="G360" s="576"/>
      <c r="H360" s="571">
        <f t="shared" si="19"/>
        <v>0</v>
      </c>
      <c r="I360" s="571">
        <f t="shared" si="16"/>
        <v>0</v>
      </c>
      <c r="L360" s="513"/>
      <c r="M360" s="510"/>
    </row>
    <row r="361" spans="1:13" ht="33.75" hidden="1" customHeight="1" x14ac:dyDescent="0.3">
      <c r="A361" s="569" t="s">
        <v>1800</v>
      </c>
      <c r="B361" s="567" t="s">
        <v>399</v>
      </c>
      <c r="C361" s="566"/>
      <c r="D361" s="566"/>
      <c r="E361" s="577">
        <f>+E362</f>
        <v>0</v>
      </c>
      <c r="F361" s="577">
        <f>+F362</f>
        <v>0</v>
      </c>
      <c r="G361" s="577">
        <f>+G362</f>
        <v>0</v>
      </c>
      <c r="H361" s="571">
        <f t="shared" si="19"/>
        <v>0</v>
      </c>
      <c r="I361" s="571">
        <f t="shared" si="16"/>
        <v>0</v>
      </c>
      <c r="L361" s="513"/>
      <c r="M361" s="510"/>
    </row>
    <row r="362" spans="1:13" ht="33.75" hidden="1" customHeight="1" x14ac:dyDescent="0.3">
      <c r="A362" s="569" t="s">
        <v>1801</v>
      </c>
      <c r="B362" s="572" t="s">
        <v>400</v>
      </c>
      <c r="C362" s="569"/>
      <c r="D362" s="569"/>
      <c r="E362" s="576"/>
      <c r="F362" s="576"/>
      <c r="G362" s="576"/>
      <c r="H362" s="571">
        <f t="shared" si="19"/>
        <v>0</v>
      </c>
      <c r="I362" s="571">
        <f t="shared" si="16"/>
        <v>0</v>
      </c>
      <c r="L362" s="513"/>
      <c r="M362" s="510"/>
    </row>
    <row r="363" spans="1:13" ht="22.5" hidden="1" customHeight="1" x14ac:dyDescent="0.3">
      <c r="A363" s="569" t="s">
        <v>1802</v>
      </c>
      <c r="B363" s="564" t="s">
        <v>401</v>
      </c>
      <c r="C363" s="563"/>
      <c r="D363" s="563"/>
      <c r="E363" s="565">
        <f>+E364+E366+E370</f>
        <v>0</v>
      </c>
      <c r="F363" s="565">
        <f>+F364+F366+F370</f>
        <v>0</v>
      </c>
      <c r="G363" s="565">
        <f>+G364+G366+G370</f>
        <v>0</v>
      </c>
      <c r="H363" s="571">
        <f t="shared" si="19"/>
        <v>0</v>
      </c>
      <c r="I363" s="571">
        <f t="shared" si="16"/>
        <v>0</v>
      </c>
      <c r="L363" s="513"/>
      <c r="M363" s="510"/>
    </row>
    <row r="364" spans="1:13" ht="22.5" hidden="1" customHeight="1" x14ac:dyDescent="0.3">
      <c r="A364" s="569" t="s">
        <v>1803</v>
      </c>
      <c r="B364" s="575" t="s">
        <v>402</v>
      </c>
      <c r="C364" s="566"/>
      <c r="D364" s="566"/>
      <c r="E364" s="577">
        <f>+E365</f>
        <v>0</v>
      </c>
      <c r="F364" s="577">
        <f>+F365</f>
        <v>0</v>
      </c>
      <c r="G364" s="577">
        <f>+G365</f>
        <v>0</v>
      </c>
      <c r="H364" s="571">
        <f t="shared" si="19"/>
        <v>0</v>
      </c>
      <c r="I364" s="571">
        <f t="shared" si="16"/>
        <v>0</v>
      </c>
      <c r="L364" s="513"/>
      <c r="M364" s="510"/>
    </row>
    <row r="365" spans="1:13" ht="22.5" hidden="1" customHeight="1" x14ac:dyDescent="0.3">
      <c r="A365" s="569" t="s">
        <v>1804</v>
      </c>
      <c r="B365" s="572" t="s">
        <v>403</v>
      </c>
      <c r="C365" s="569"/>
      <c r="D365" s="569"/>
      <c r="E365" s="576"/>
      <c r="F365" s="576"/>
      <c r="G365" s="576"/>
      <c r="H365" s="571">
        <f t="shared" si="19"/>
        <v>0</v>
      </c>
      <c r="I365" s="571">
        <f t="shared" si="16"/>
        <v>0</v>
      </c>
      <c r="L365" s="513"/>
      <c r="M365" s="510"/>
    </row>
    <row r="366" spans="1:13" ht="33.75" hidden="1" customHeight="1" x14ac:dyDescent="0.3">
      <c r="A366" s="569" t="s">
        <v>1805</v>
      </c>
      <c r="B366" s="567" t="s">
        <v>404</v>
      </c>
      <c r="C366" s="566"/>
      <c r="D366" s="566"/>
      <c r="E366" s="568">
        <f>+E367+E368+E369</f>
        <v>0</v>
      </c>
      <c r="F366" s="568">
        <f>+F367+F368+F369</f>
        <v>0</v>
      </c>
      <c r="G366" s="568">
        <f>+G367+G368+G369</f>
        <v>0</v>
      </c>
      <c r="H366" s="571">
        <f t="shared" si="19"/>
        <v>0</v>
      </c>
      <c r="I366" s="571">
        <f t="shared" si="16"/>
        <v>0</v>
      </c>
      <c r="L366" s="513"/>
      <c r="M366" s="510"/>
    </row>
    <row r="367" spans="1:13" ht="56.25" hidden="1" customHeight="1" x14ac:dyDescent="0.3">
      <c r="A367" s="569" t="s">
        <v>1806</v>
      </c>
      <c r="B367" s="572" t="s">
        <v>405</v>
      </c>
      <c r="C367" s="569"/>
      <c r="D367" s="569"/>
      <c r="E367" s="576"/>
      <c r="F367" s="576"/>
      <c r="G367" s="576"/>
      <c r="H367" s="571">
        <f t="shared" si="19"/>
        <v>0</v>
      </c>
      <c r="I367" s="571">
        <f t="shared" si="16"/>
        <v>0</v>
      </c>
      <c r="L367" s="513"/>
      <c r="M367" s="510"/>
    </row>
    <row r="368" spans="1:13" ht="45" hidden="1" customHeight="1" x14ac:dyDescent="0.3">
      <c r="A368" s="569" t="s">
        <v>1807</v>
      </c>
      <c r="B368" s="572" t="s">
        <v>406</v>
      </c>
      <c r="C368" s="569"/>
      <c r="D368" s="569"/>
      <c r="E368" s="576"/>
      <c r="F368" s="576"/>
      <c r="G368" s="576"/>
      <c r="H368" s="571">
        <f t="shared" si="19"/>
        <v>0</v>
      </c>
      <c r="I368" s="571">
        <f t="shared" si="16"/>
        <v>0</v>
      </c>
      <c r="L368" s="513"/>
      <c r="M368" s="510"/>
    </row>
    <row r="369" spans="1:13" ht="67.5" hidden="1" customHeight="1" x14ac:dyDescent="0.3">
      <c r="A369" s="569" t="s">
        <v>1808</v>
      </c>
      <c r="B369" s="572" t="s">
        <v>407</v>
      </c>
      <c r="C369" s="569"/>
      <c r="D369" s="569"/>
      <c r="E369" s="576"/>
      <c r="F369" s="576"/>
      <c r="G369" s="576"/>
      <c r="H369" s="571">
        <f t="shared" si="19"/>
        <v>0</v>
      </c>
      <c r="I369" s="571">
        <f t="shared" si="16"/>
        <v>0</v>
      </c>
      <c r="L369" s="513"/>
      <c r="M369" s="510"/>
    </row>
    <row r="370" spans="1:13" ht="33.75" hidden="1" customHeight="1" x14ac:dyDescent="0.3">
      <c r="A370" s="569" t="s">
        <v>1809</v>
      </c>
      <c r="B370" s="567" t="s">
        <v>408</v>
      </c>
      <c r="C370" s="566"/>
      <c r="D370" s="566"/>
      <c r="E370" s="576">
        <f>E371+E372+E373</f>
        <v>0</v>
      </c>
      <c r="F370" s="576">
        <f>F371+F372+F373</f>
        <v>0</v>
      </c>
      <c r="G370" s="576">
        <f>G371+G372+G373</f>
        <v>0</v>
      </c>
      <c r="H370" s="571">
        <f t="shared" si="19"/>
        <v>0</v>
      </c>
      <c r="I370" s="571">
        <f t="shared" si="16"/>
        <v>0</v>
      </c>
      <c r="L370" s="513"/>
      <c r="M370" s="510"/>
    </row>
    <row r="371" spans="1:13" ht="45" hidden="1" customHeight="1" x14ac:dyDescent="0.3">
      <c r="A371" s="569" t="s">
        <v>1810</v>
      </c>
      <c r="B371" s="572" t="s">
        <v>409</v>
      </c>
      <c r="C371" s="569"/>
      <c r="D371" s="569"/>
      <c r="E371" s="571"/>
      <c r="F371" s="571"/>
      <c r="G371" s="571"/>
      <c r="H371" s="571">
        <f t="shared" si="19"/>
        <v>0</v>
      </c>
      <c r="I371" s="571">
        <f t="shared" si="16"/>
        <v>0</v>
      </c>
      <c r="L371" s="513"/>
      <c r="M371" s="510"/>
    </row>
    <row r="372" spans="1:13" ht="45" hidden="1" customHeight="1" x14ac:dyDescent="0.3">
      <c r="A372" s="569" t="s">
        <v>1811</v>
      </c>
      <c r="B372" s="572" t="s">
        <v>410</v>
      </c>
      <c r="C372" s="569"/>
      <c r="D372" s="569"/>
      <c r="E372" s="571"/>
      <c r="F372" s="571"/>
      <c r="G372" s="571"/>
      <c r="H372" s="571">
        <f t="shared" si="19"/>
        <v>0</v>
      </c>
      <c r="I372" s="571">
        <f t="shared" si="16"/>
        <v>0</v>
      </c>
      <c r="L372" s="513"/>
      <c r="M372" s="510"/>
    </row>
    <row r="373" spans="1:13" ht="45" hidden="1" customHeight="1" x14ac:dyDescent="0.3">
      <c r="A373" s="569" t="s">
        <v>1812</v>
      </c>
      <c r="B373" s="572" t="s">
        <v>411</v>
      </c>
      <c r="C373" s="569"/>
      <c r="D373" s="569"/>
      <c r="E373" s="571"/>
      <c r="F373" s="571"/>
      <c r="G373" s="571"/>
      <c r="H373" s="571">
        <f t="shared" si="19"/>
        <v>0</v>
      </c>
      <c r="I373" s="571">
        <f t="shared" si="16"/>
        <v>0</v>
      </c>
      <c r="L373" s="513"/>
      <c r="M373" s="510"/>
    </row>
    <row r="374" spans="1:13" ht="33.75" hidden="1" customHeight="1" x14ac:dyDescent="0.3">
      <c r="A374" s="569" t="s">
        <v>1813</v>
      </c>
      <c r="B374" s="564" t="s">
        <v>412</v>
      </c>
      <c r="C374" s="563"/>
      <c r="D374" s="563"/>
      <c r="E374" s="565">
        <f>+E375</f>
        <v>0</v>
      </c>
      <c r="F374" s="565">
        <f>+F375</f>
        <v>0</v>
      </c>
      <c r="G374" s="565">
        <f>+G375</f>
        <v>0</v>
      </c>
      <c r="H374" s="571">
        <f t="shared" si="19"/>
        <v>0</v>
      </c>
      <c r="I374" s="571">
        <f t="shared" si="16"/>
        <v>0</v>
      </c>
      <c r="L374" s="513"/>
      <c r="M374" s="510"/>
    </row>
    <row r="375" spans="1:13" ht="33.75" hidden="1" customHeight="1" x14ac:dyDescent="0.3">
      <c r="A375" s="569" t="s">
        <v>1814</v>
      </c>
      <c r="B375" s="567" t="s">
        <v>413</v>
      </c>
      <c r="C375" s="566"/>
      <c r="D375" s="566"/>
      <c r="E375" s="576">
        <f>+E376+E377+E378</f>
        <v>0</v>
      </c>
      <c r="F375" s="576">
        <f>+F376+F377+F378</f>
        <v>0</v>
      </c>
      <c r="G375" s="576">
        <f>+G376+G377+G378</f>
        <v>0</v>
      </c>
      <c r="H375" s="571">
        <f t="shared" si="19"/>
        <v>0</v>
      </c>
      <c r="I375" s="571">
        <f t="shared" si="16"/>
        <v>0</v>
      </c>
      <c r="L375" s="513"/>
      <c r="M375" s="510"/>
    </row>
    <row r="376" spans="1:13" ht="45" hidden="1" customHeight="1" x14ac:dyDescent="0.3">
      <c r="A376" s="569" t="s">
        <v>1815</v>
      </c>
      <c r="B376" s="572" t="s">
        <v>414</v>
      </c>
      <c r="C376" s="569"/>
      <c r="D376" s="569"/>
      <c r="E376" s="571"/>
      <c r="F376" s="571"/>
      <c r="G376" s="571"/>
      <c r="H376" s="571">
        <f t="shared" si="19"/>
        <v>0</v>
      </c>
      <c r="I376" s="571">
        <f t="shared" si="16"/>
        <v>0</v>
      </c>
      <c r="L376" s="513"/>
      <c r="M376" s="510"/>
    </row>
    <row r="377" spans="1:13" ht="45" hidden="1" customHeight="1" x14ac:dyDescent="0.3">
      <c r="A377" s="569" t="s">
        <v>1816</v>
      </c>
      <c r="B377" s="572" t="s">
        <v>415</v>
      </c>
      <c r="C377" s="569"/>
      <c r="D377" s="569"/>
      <c r="E377" s="571"/>
      <c r="F377" s="571"/>
      <c r="G377" s="571"/>
      <c r="H377" s="571">
        <f t="shared" si="19"/>
        <v>0</v>
      </c>
      <c r="I377" s="571">
        <f t="shared" si="16"/>
        <v>0</v>
      </c>
      <c r="L377" s="513"/>
      <c r="M377" s="510"/>
    </row>
    <row r="378" spans="1:13" ht="56.25" hidden="1" customHeight="1" x14ac:dyDescent="0.3">
      <c r="A378" s="569" t="s">
        <v>1817</v>
      </c>
      <c r="B378" s="572" t="s">
        <v>416</v>
      </c>
      <c r="C378" s="569"/>
      <c r="D378" s="569"/>
      <c r="E378" s="571"/>
      <c r="F378" s="571"/>
      <c r="G378" s="571"/>
      <c r="H378" s="571">
        <f t="shared" si="19"/>
        <v>0</v>
      </c>
      <c r="I378" s="571">
        <f t="shared" si="16"/>
        <v>0</v>
      </c>
      <c r="L378" s="513"/>
      <c r="M378" s="510"/>
    </row>
    <row r="379" spans="1:13" ht="15.75" hidden="1" customHeight="1" x14ac:dyDescent="0.3">
      <c r="A379" s="569" t="s">
        <v>1818</v>
      </c>
      <c r="B379" s="564" t="s">
        <v>417</v>
      </c>
      <c r="C379" s="563"/>
      <c r="D379" s="563"/>
      <c r="E379" s="565">
        <f>+E380+E382+E384+E386</f>
        <v>0</v>
      </c>
      <c r="F379" s="565">
        <f>+F380+F382+F384+F386</f>
        <v>0</v>
      </c>
      <c r="G379" s="565">
        <f>+G380+G382+G384+G386</f>
        <v>0</v>
      </c>
      <c r="H379" s="571">
        <f t="shared" si="19"/>
        <v>0</v>
      </c>
      <c r="I379" s="571">
        <f t="shared" si="16"/>
        <v>0</v>
      </c>
      <c r="L379" s="513"/>
      <c r="M379" s="510"/>
    </row>
    <row r="380" spans="1:13" ht="22.5" hidden="1" customHeight="1" x14ac:dyDescent="0.3">
      <c r="A380" s="569" t="s">
        <v>1819</v>
      </c>
      <c r="B380" s="567" t="s">
        <v>418</v>
      </c>
      <c r="C380" s="566"/>
      <c r="D380" s="566"/>
      <c r="E380" s="577">
        <f>+E381</f>
        <v>0</v>
      </c>
      <c r="F380" s="577">
        <f>+F381</f>
        <v>0</v>
      </c>
      <c r="G380" s="577">
        <f>+G381</f>
        <v>0</v>
      </c>
      <c r="H380" s="571">
        <f t="shared" si="19"/>
        <v>0</v>
      </c>
      <c r="I380" s="571">
        <f t="shared" si="16"/>
        <v>0</v>
      </c>
      <c r="L380" s="513"/>
      <c r="M380" s="510"/>
    </row>
    <row r="381" spans="1:13" ht="22.5" hidden="1" customHeight="1" x14ac:dyDescent="0.3">
      <c r="A381" s="569" t="s">
        <v>1820</v>
      </c>
      <c r="B381" s="572" t="s">
        <v>418</v>
      </c>
      <c r="C381" s="569"/>
      <c r="D381" s="569"/>
      <c r="E381" s="576"/>
      <c r="F381" s="576"/>
      <c r="G381" s="576"/>
      <c r="H381" s="571">
        <f t="shared" si="19"/>
        <v>0</v>
      </c>
      <c r="I381" s="571">
        <f t="shared" si="16"/>
        <v>0</v>
      </c>
      <c r="L381" s="513"/>
      <c r="M381" s="510"/>
    </row>
    <row r="382" spans="1:13" ht="33.75" hidden="1" customHeight="1" x14ac:dyDescent="0.3">
      <c r="A382" s="569" t="s">
        <v>1821</v>
      </c>
      <c r="B382" s="567" t="s">
        <v>419</v>
      </c>
      <c r="C382" s="566"/>
      <c r="D382" s="566"/>
      <c r="E382" s="568">
        <f>+E383</f>
        <v>0</v>
      </c>
      <c r="F382" s="568">
        <f>+F383</f>
        <v>0</v>
      </c>
      <c r="G382" s="568">
        <f>+G383</f>
        <v>0</v>
      </c>
      <c r="H382" s="571">
        <f t="shared" si="19"/>
        <v>0</v>
      </c>
      <c r="I382" s="571">
        <f t="shared" si="16"/>
        <v>0</v>
      </c>
      <c r="L382" s="513"/>
      <c r="M382" s="510"/>
    </row>
    <row r="383" spans="1:13" ht="33.75" hidden="1" customHeight="1" x14ac:dyDescent="0.3">
      <c r="A383" s="569" t="s">
        <v>1822</v>
      </c>
      <c r="B383" s="572" t="s">
        <v>419</v>
      </c>
      <c r="C383" s="569"/>
      <c r="D383" s="569"/>
      <c r="E383" s="576"/>
      <c r="F383" s="576"/>
      <c r="G383" s="576"/>
      <c r="H383" s="571">
        <f t="shared" si="19"/>
        <v>0</v>
      </c>
      <c r="I383" s="571">
        <f t="shared" si="16"/>
        <v>0</v>
      </c>
      <c r="L383" s="513"/>
      <c r="M383" s="510"/>
    </row>
    <row r="384" spans="1:13" ht="33.75" hidden="1" customHeight="1" x14ac:dyDescent="0.3">
      <c r="A384" s="569" t="s">
        <v>1823</v>
      </c>
      <c r="B384" s="567" t="s">
        <v>420</v>
      </c>
      <c r="C384" s="566"/>
      <c r="D384" s="566"/>
      <c r="E384" s="568">
        <f>+E385</f>
        <v>0</v>
      </c>
      <c r="F384" s="568">
        <f>+F385</f>
        <v>0</v>
      </c>
      <c r="G384" s="568">
        <f>+G385</f>
        <v>0</v>
      </c>
      <c r="H384" s="571">
        <f t="shared" si="19"/>
        <v>0</v>
      </c>
      <c r="I384" s="571">
        <f t="shared" si="16"/>
        <v>0</v>
      </c>
      <c r="L384" s="513"/>
      <c r="M384" s="510"/>
    </row>
    <row r="385" spans="1:13" ht="33.75" hidden="1" customHeight="1" x14ac:dyDescent="0.3">
      <c r="A385" s="569" t="s">
        <v>1824</v>
      </c>
      <c r="B385" s="572" t="s">
        <v>420</v>
      </c>
      <c r="C385" s="569"/>
      <c r="D385" s="569"/>
      <c r="E385" s="576"/>
      <c r="F385" s="576"/>
      <c r="G385" s="576"/>
      <c r="H385" s="571">
        <f t="shared" si="19"/>
        <v>0</v>
      </c>
      <c r="I385" s="571">
        <f t="shared" si="16"/>
        <v>0</v>
      </c>
      <c r="L385" s="513"/>
      <c r="M385" s="510"/>
    </row>
    <row r="386" spans="1:13" ht="33.75" hidden="1" customHeight="1" x14ac:dyDescent="0.3">
      <c r="A386" s="569" t="s">
        <v>1825</v>
      </c>
      <c r="B386" s="567" t="s">
        <v>421</v>
      </c>
      <c r="C386" s="566"/>
      <c r="D386" s="566"/>
      <c r="E386" s="568">
        <f>+E387</f>
        <v>0</v>
      </c>
      <c r="F386" s="568">
        <f>+F387</f>
        <v>0</v>
      </c>
      <c r="G386" s="568">
        <f>+G387</f>
        <v>0</v>
      </c>
      <c r="H386" s="571">
        <f t="shared" si="19"/>
        <v>0</v>
      </c>
      <c r="I386" s="571">
        <f t="shared" si="16"/>
        <v>0</v>
      </c>
      <c r="L386" s="513"/>
      <c r="M386" s="510"/>
    </row>
    <row r="387" spans="1:13" ht="33.75" hidden="1" customHeight="1" x14ac:dyDescent="0.3">
      <c r="A387" s="569" t="s">
        <v>1826</v>
      </c>
      <c r="B387" s="572" t="s">
        <v>421</v>
      </c>
      <c r="C387" s="569"/>
      <c r="D387" s="569"/>
      <c r="E387" s="576"/>
      <c r="F387" s="576"/>
      <c r="G387" s="576"/>
      <c r="H387" s="571">
        <f t="shared" si="19"/>
        <v>0</v>
      </c>
      <c r="I387" s="571">
        <f t="shared" si="16"/>
        <v>0</v>
      </c>
      <c r="L387" s="513"/>
      <c r="M387" s="510"/>
    </row>
    <row r="388" spans="1:13" ht="22.5" hidden="1" customHeight="1" x14ac:dyDescent="0.3">
      <c r="A388" s="569" t="s">
        <v>1827</v>
      </c>
      <c r="B388" s="564" t="s">
        <v>422</v>
      </c>
      <c r="C388" s="563"/>
      <c r="D388" s="563"/>
      <c r="E388" s="565">
        <f>+E389+E391+E393</f>
        <v>0</v>
      </c>
      <c r="F388" s="565">
        <f>+F389+F391+F393</f>
        <v>0</v>
      </c>
      <c r="G388" s="565">
        <f>+G389+G391+G393</f>
        <v>0</v>
      </c>
      <c r="H388" s="571">
        <f t="shared" si="19"/>
        <v>0</v>
      </c>
      <c r="I388" s="571">
        <f t="shared" si="16"/>
        <v>0</v>
      </c>
      <c r="L388" s="513"/>
      <c r="M388" s="510"/>
    </row>
    <row r="389" spans="1:13" ht="33.75" hidden="1" customHeight="1" x14ac:dyDescent="0.3">
      <c r="A389" s="569" t="s">
        <v>1828</v>
      </c>
      <c r="B389" s="567" t="s">
        <v>423</v>
      </c>
      <c r="C389" s="566"/>
      <c r="D389" s="566"/>
      <c r="E389" s="577">
        <f>+E390</f>
        <v>0</v>
      </c>
      <c r="F389" s="577">
        <f>+F390</f>
        <v>0</v>
      </c>
      <c r="G389" s="577">
        <f>+G390</f>
        <v>0</v>
      </c>
      <c r="H389" s="571">
        <f t="shared" si="19"/>
        <v>0</v>
      </c>
      <c r="I389" s="571">
        <f t="shared" ref="I389:I412" si="20">IFERROR(H389/$H$17*100,"0.00")</f>
        <v>0</v>
      </c>
      <c r="L389" s="513"/>
      <c r="M389" s="510"/>
    </row>
    <row r="390" spans="1:13" ht="22.5" hidden="1" customHeight="1" x14ac:dyDescent="0.3">
      <c r="A390" s="569" t="s">
        <v>1829</v>
      </c>
      <c r="B390" s="572" t="s">
        <v>424</v>
      </c>
      <c r="C390" s="569"/>
      <c r="D390" s="569"/>
      <c r="E390" s="576"/>
      <c r="F390" s="576"/>
      <c r="G390" s="576"/>
      <c r="H390" s="571">
        <f t="shared" si="19"/>
        <v>0</v>
      </c>
      <c r="I390" s="571">
        <f t="shared" si="20"/>
        <v>0</v>
      </c>
      <c r="L390" s="513"/>
      <c r="M390" s="510"/>
    </row>
    <row r="391" spans="1:13" ht="22.5" hidden="1" customHeight="1" x14ac:dyDescent="0.3">
      <c r="A391" s="569" t="s">
        <v>1830</v>
      </c>
      <c r="B391" s="567" t="s">
        <v>425</v>
      </c>
      <c r="C391" s="566"/>
      <c r="D391" s="566"/>
      <c r="E391" s="568">
        <f>+E392</f>
        <v>0</v>
      </c>
      <c r="F391" s="568">
        <f>+F392</f>
        <v>0</v>
      </c>
      <c r="G391" s="568">
        <f>+G392</f>
        <v>0</v>
      </c>
      <c r="H391" s="571">
        <f t="shared" si="19"/>
        <v>0</v>
      </c>
      <c r="I391" s="571">
        <f t="shared" si="20"/>
        <v>0</v>
      </c>
      <c r="L391" s="513"/>
      <c r="M391" s="510"/>
    </row>
    <row r="392" spans="1:13" ht="22.5" hidden="1" customHeight="1" x14ac:dyDescent="0.3">
      <c r="A392" s="569" t="s">
        <v>1831</v>
      </c>
      <c r="B392" s="572" t="s">
        <v>426</v>
      </c>
      <c r="C392" s="569"/>
      <c r="D392" s="569"/>
      <c r="E392" s="576"/>
      <c r="F392" s="576"/>
      <c r="G392" s="576"/>
      <c r="H392" s="571">
        <f t="shared" si="19"/>
        <v>0</v>
      </c>
      <c r="I392" s="571">
        <f t="shared" si="20"/>
        <v>0</v>
      </c>
      <c r="L392" s="513"/>
      <c r="M392" s="510"/>
    </row>
    <row r="393" spans="1:13" ht="22.5" hidden="1" customHeight="1" x14ac:dyDescent="0.3">
      <c r="A393" s="569" t="s">
        <v>1832</v>
      </c>
      <c r="B393" s="567" t="s">
        <v>427</v>
      </c>
      <c r="C393" s="566"/>
      <c r="D393" s="566"/>
      <c r="E393" s="568">
        <f>+E394</f>
        <v>0</v>
      </c>
      <c r="F393" s="568">
        <f>+F394</f>
        <v>0</v>
      </c>
      <c r="G393" s="568">
        <f>+G394</f>
        <v>0</v>
      </c>
      <c r="H393" s="571">
        <f t="shared" si="19"/>
        <v>0</v>
      </c>
      <c r="I393" s="571">
        <f t="shared" si="20"/>
        <v>0</v>
      </c>
      <c r="L393" s="513"/>
      <c r="M393" s="510"/>
    </row>
    <row r="394" spans="1:13" ht="22.5" hidden="1" customHeight="1" x14ac:dyDescent="0.3">
      <c r="A394" s="569" t="s">
        <v>1833</v>
      </c>
      <c r="B394" s="572" t="s">
        <v>427</v>
      </c>
      <c r="C394" s="569"/>
      <c r="D394" s="569"/>
      <c r="E394" s="576"/>
      <c r="F394" s="576"/>
      <c r="G394" s="576"/>
      <c r="H394" s="571">
        <f t="shared" si="19"/>
        <v>0</v>
      </c>
      <c r="I394" s="571">
        <f t="shared" si="20"/>
        <v>0</v>
      </c>
      <c r="L394" s="513"/>
      <c r="M394" s="510"/>
    </row>
    <row r="395" spans="1:13" ht="22.5" hidden="1" customHeight="1" x14ac:dyDescent="0.3">
      <c r="A395" s="569" t="s">
        <v>1834</v>
      </c>
      <c r="B395" s="564" t="s">
        <v>428</v>
      </c>
      <c r="C395" s="563"/>
      <c r="D395" s="563"/>
      <c r="E395" s="565">
        <f>+E396+E398+E400+E402</f>
        <v>0</v>
      </c>
      <c r="F395" s="565">
        <f>+F396+F398+F400+F402</f>
        <v>0</v>
      </c>
      <c r="G395" s="565">
        <f>+G396+G398+G400+G402</f>
        <v>0</v>
      </c>
      <c r="H395" s="571">
        <f t="shared" si="19"/>
        <v>0</v>
      </c>
      <c r="I395" s="571">
        <f t="shared" si="20"/>
        <v>0</v>
      </c>
      <c r="L395" s="513"/>
      <c r="M395" s="510"/>
    </row>
    <row r="396" spans="1:13" ht="22.5" hidden="1" customHeight="1" x14ac:dyDescent="0.3">
      <c r="A396" s="569" t="s">
        <v>1835</v>
      </c>
      <c r="B396" s="567" t="s">
        <v>428</v>
      </c>
      <c r="C396" s="566"/>
      <c r="D396" s="566"/>
      <c r="E396" s="577">
        <f>+E397</f>
        <v>0</v>
      </c>
      <c r="F396" s="577">
        <f>+F397</f>
        <v>0</v>
      </c>
      <c r="G396" s="577">
        <f>+G397</f>
        <v>0</v>
      </c>
      <c r="H396" s="571">
        <f t="shared" si="19"/>
        <v>0</v>
      </c>
      <c r="I396" s="571">
        <f t="shared" si="20"/>
        <v>0</v>
      </c>
      <c r="L396" s="513"/>
      <c r="M396" s="510"/>
    </row>
    <row r="397" spans="1:13" ht="33.75" hidden="1" customHeight="1" x14ac:dyDescent="0.3">
      <c r="A397" s="569" t="s">
        <v>1836</v>
      </c>
      <c r="B397" s="572" t="s">
        <v>428</v>
      </c>
      <c r="C397" s="569"/>
      <c r="D397" s="569"/>
      <c r="E397" s="576"/>
      <c r="F397" s="576"/>
      <c r="G397" s="576"/>
      <c r="H397" s="571">
        <f t="shared" si="19"/>
        <v>0</v>
      </c>
      <c r="I397" s="571">
        <f t="shared" si="20"/>
        <v>0</v>
      </c>
      <c r="L397" s="513"/>
      <c r="M397" s="510"/>
    </row>
    <row r="398" spans="1:13" ht="22.5" hidden="1" customHeight="1" x14ac:dyDescent="0.3">
      <c r="A398" s="569" t="s">
        <v>1837</v>
      </c>
      <c r="B398" s="567" t="s">
        <v>429</v>
      </c>
      <c r="C398" s="566"/>
      <c r="D398" s="566"/>
      <c r="E398" s="577">
        <f>+E399</f>
        <v>0</v>
      </c>
      <c r="F398" s="577">
        <f>+F399</f>
        <v>0</v>
      </c>
      <c r="G398" s="577">
        <f>+G399</f>
        <v>0</v>
      </c>
      <c r="H398" s="571">
        <f t="shared" si="19"/>
        <v>0</v>
      </c>
      <c r="I398" s="571">
        <f t="shared" si="20"/>
        <v>0</v>
      </c>
      <c r="L398" s="513"/>
      <c r="M398" s="510"/>
    </row>
    <row r="399" spans="1:13" ht="33.75" hidden="1" customHeight="1" x14ac:dyDescent="0.3">
      <c r="A399" s="569" t="s">
        <v>1838</v>
      </c>
      <c r="B399" s="572" t="s">
        <v>429</v>
      </c>
      <c r="C399" s="569"/>
      <c r="D399" s="569"/>
      <c r="E399" s="576"/>
      <c r="F399" s="576"/>
      <c r="G399" s="576"/>
      <c r="H399" s="571">
        <f t="shared" si="19"/>
        <v>0</v>
      </c>
      <c r="I399" s="571">
        <f t="shared" si="20"/>
        <v>0</v>
      </c>
      <c r="L399" s="513"/>
      <c r="M399" s="510"/>
    </row>
    <row r="400" spans="1:13" ht="22.5" hidden="1" customHeight="1" x14ac:dyDescent="0.3">
      <c r="A400" s="569" t="s">
        <v>1839</v>
      </c>
      <c r="B400" s="567" t="s">
        <v>430</v>
      </c>
      <c r="C400" s="566"/>
      <c r="D400" s="566"/>
      <c r="E400" s="577">
        <f>+E401</f>
        <v>0</v>
      </c>
      <c r="F400" s="577">
        <f>+F401</f>
        <v>0</v>
      </c>
      <c r="G400" s="577">
        <f>+G401</f>
        <v>0</v>
      </c>
      <c r="H400" s="571">
        <f t="shared" si="19"/>
        <v>0</v>
      </c>
      <c r="I400" s="571">
        <f t="shared" si="20"/>
        <v>0</v>
      </c>
      <c r="L400" s="513"/>
      <c r="M400" s="510"/>
    </row>
    <row r="401" spans="1:13" ht="22.5" hidden="1" customHeight="1" x14ac:dyDescent="0.3">
      <c r="A401" s="569" t="s">
        <v>1840</v>
      </c>
      <c r="B401" s="572" t="s">
        <v>430</v>
      </c>
      <c r="C401" s="569"/>
      <c r="D401" s="569"/>
      <c r="E401" s="576"/>
      <c r="F401" s="576"/>
      <c r="G401" s="576"/>
      <c r="H401" s="571">
        <f t="shared" si="19"/>
        <v>0</v>
      </c>
      <c r="I401" s="571">
        <f t="shared" si="20"/>
        <v>0</v>
      </c>
      <c r="L401" s="513"/>
      <c r="M401" s="510"/>
    </row>
    <row r="402" spans="1:13" ht="33.75" hidden="1" customHeight="1" x14ac:dyDescent="0.3">
      <c r="A402" s="569" t="s">
        <v>1841</v>
      </c>
      <c r="B402" s="567" t="s">
        <v>431</v>
      </c>
      <c r="C402" s="566"/>
      <c r="D402" s="566"/>
      <c r="E402" s="577">
        <f>+E403</f>
        <v>0</v>
      </c>
      <c r="F402" s="577">
        <f>+F403</f>
        <v>0</v>
      </c>
      <c r="G402" s="577">
        <f>+G403</f>
        <v>0</v>
      </c>
      <c r="H402" s="571">
        <f t="shared" si="19"/>
        <v>0</v>
      </c>
      <c r="I402" s="571">
        <f t="shared" si="20"/>
        <v>0</v>
      </c>
      <c r="L402" s="513"/>
      <c r="M402" s="510"/>
    </row>
    <row r="403" spans="1:13" ht="33.75" hidden="1" customHeight="1" x14ac:dyDescent="0.3">
      <c r="A403" s="569" t="s">
        <v>1842</v>
      </c>
      <c r="B403" s="572" t="s">
        <v>431</v>
      </c>
      <c r="C403" s="569"/>
      <c r="D403" s="569"/>
      <c r="E403" s="576"/>
      <c r="F403" s="576"/>
      <c r="G403" s="576"/>
      <c r="H403" s="571">
        <f t="shared" si="19"/>
        <v>0</v>
      </c>
      <c r="I403" s="571">
        <f t="shared" si="20"/>
        <v>0</v>
      </c>
      <c r="L403" s="513"/>
      <c r="M403" s="510"/>
    </row>
    <row r="404" spans="1:13" ht="15.75" hidden="1" customHeight="1" x14ac:dyDescent="0.3">
      <c r="A404" s="569" t="s">
        <v>1843</v>
      </c>
      <c r="B404" s="561" t="s">
        <v>432</v>
      </c>
      <c r="C404" s="560"/>
      <c r="D404" s="560"/>
      <c r="E404" s="562">
        <f>+E405+E407+E409</f>
        <v>0</v>
      </c>
      <c r="F404" s="562">
        <f>+F405+F407+F409</f>
        <v>0</v>
      </c>
      <c r="G404" s="562">
        <f>+G405+G407+G409</f>
        <v>0</v>
      </c>
      <c r="H404" s="571">
        <f t="shared" si="19"/>
        <v>0</v>
      </c>
      <c r="I404" s="571">
        <f t="shared" si="20"/>
        <v>0</v>
      </c>
      <c r="L404" s="513"/>
      <c r="M404" s="510"/>
    </row>
    <row r="405" spans="1:13" ht="22.5" hidden="1" customHeight="1" x14ac:dyDescent="0.3">
      <c r="A405" s="569" t="s">
        <v>1844</v>
      </c>
      <c r="B405" s="564" t="s">
        <v>433</v>
      </c>
      <c r="C405" s="563"/>
      <c r="D405" s="563"/>
      <c r="E405" s="565">
        <f>+E406</f>
        <v>0</v>
      </c>
      <c r="F405" s="565">
        <f>+F406</f>
        <v>0</v>
      </c>
      <c r="G405" s="565">
        <f>+G406</f>
        <v>0</v>
      </c>
      <c r="H405" s="571">
        <f t="shared" si="19"/>
        <v>0</v>
      </c>
      <c r="I405" s="571">
        <f t="shared" si="20"/>
        <v>0</v>
      </c>
      <c r="L405" s="513"/>
      <c r="M405" s="510"/>
    </row>
    <row r="406" spans="1:13" ht="22.5" hidden="1" customHeight="1" x14ac:dyDescent="0.3">
      <c r="A406" s="569" t="s">
        <v>1845</v>
      </c>
      <c r="B406" s="574" t="s">
        <v>434</v>
      </c>
      <c r="C406" s="579"/>
      <c r="D406" s="579"/>
      <c r="E406" s="576"/>
      <c r="F406" s="576"/>
      <c r="G406" s="576"/>
      <c r="H406" s="571">
        <f t="shared" si="19"/>
        <v>0</v>
      </c>
      <c r="I406" s="571">
        <f t="shared" si="20"/>
        <v>0</v>
      </c>
      <c r="L406" s="513"/>
      <c r="M406" s="510"/>
    </row>
    <row r="407" spans="1:13" ht="33.75" hidden="1" customHeight="1" x14ac:dyDescent="0.3">
      <c r="A407" s="569" t="s">
        <v>1846</v>
      </c>
      <c r="B407" s="567" t="s">
        <v>435</v>
      </c>
      <c r="C407" s="566"/>
      <c r="D407" s="566"/>
      <c r="E407" s="577">
        <f>+E408</f>
        <v>0</v>
      </c>
      <c r="F407" s="577">
        <f>+F408</f>
        <v>0</v>
      </c>
      <c r="G407" s="577">
        <f>+G408</f>
        <v>0</v>
      </c>
      <c r="H407" s="571">
        <f t="shared" si="19"/>
        <v>0</v>
      </c>
      <c r="I407" s="571">
        <f t="shared" si="20"/>
        <v>0</v>
      </c>
      <c r="L407" s="513"/>
      <c r="M407" s="510"/>
    </row>
    <row r="408" spans="1:13" ht="33.75" hidden="1" customHeight="1" x14ac:dyDescent="0.3">
      <c r="A408" s="569" t="s">
        <v>1847</v>
      </c>
      <c r="B408" s="572" t="s">
        <v>435</v>
      </c>
      <c r="C408" s="569"/>
      <c r="D408" s="569"/>
      <c r="E408" s="576"/>
      <c r="F408" s="576"/>
      <c r="G408" s="576"/>
      <c r="H408" s="571">
        <f t="shared" si="19"/>
        <v>0</v>
      </c>
      <c r="I408" s="571">
        <f t="shared" si="20"/>
        <v>0</v>
      </c>
      <c r="L408" s="513"/>
      <c r="M408" s="510"/>
    </row>
    <row r="409" spans="1:13" ht="33.75" hidden="1" customHeight="1" x14ac:dyDescent="0.3">
      <c r="A409" s="569" t="s">
        <v>1848</v>
      </c>
      <c r="B409" s="567" t="s">
        <v>436</v>
      </c>
      <c r="C409" s="566"/>
      <c r="D409" s="566"/>
      <c r="E409" s="568">
        <f>+E410</f>
        <v>0</v>
      </c>
      <c r="F409" s="568">
        <f>+F410</f>
        <v>0</v>
      </c>
      <c r="G409" s="568">
        <f>+G410</f>
        <v>0</v>
      </c>
      <c r="H409" s="571">
        <f t="shared" si="19"/>
        <v>0</v>
      </c>
      <c r="I409" s="571">
        <f t="shared" si="20"/>
        <v>0</v>
      </c>
      <c r="L409" s="513"/>
      <c r="M409" s="510"/>
    </row>
    <row r="410" spans="1:13" ht="33.75" hidden="1" customHeight="1" x14ac:dyDescent="0.3">
      <c r="A410" s="569" t="s">
        <v>1849</v>
      </c>
      <c r="B410" s="572" t="s">
        <v>436</v>
      </c>
      <c r="C410" s="569"/>
      <c r="D410" s="569"/>
      <c r="E410" s="576"/>
      <c r="F410" s="576"/>
      <c r="G410" s="576"/>
      <c r="H410" s="571">
        <f t="shared" ref="H410:H412" si="21">SUBTOTAL(9,E410:G410)</f>
        <v>0</v>
      </c>
      <c r="I410" s="571">
        <f t="shared" si="20"/>
        <v>0</v>
      </c>
      <c r="L410" s="513"/>
      <c r="M410" s="510"/>
    </row>
    <row r="411" spans="1:13" x14ac:dyDescent="0.3">
      <c r="A411" s="569" t="s">
        <v>1787</v>
      </c>
      <c r="B411" s="572" t="s">
        <v>1850</v>
      </c>
      <c r="C411" s="569"/>
      <c r="D411" s="569"/>
      <c r="E411" s="576"/>
      <c r="F411" s="576">
        <v>193524</v>
      </c>
      <c r="G411" s="576"/>
      <c r="H411" s="571">
        <f t="shared" si="21"/>
        <v>193524</v>
      </c>
      <c r="I411" s="571">
        <f t="shared" si="20"/>
        <v>1.7224223422838754E-2</v>
      </c>
      <c r="L411" s="513"/>
      <c r="M411" s="510"/>
    </row>
    <row r="412" spans="1:13" x14ac:dyDescent="0.3">
      <c r="A412" s="569" t="s">
        <v>1788</v>
      </c>
      <c r="B412" s="572" t="s">
        <v>1851</v>
      </c>
      <c r="C412" s="569"/>
      <c r="D412" s="569"/>
      <c r="E412" s="576"/>
      <c r="F412" s="576">
        <v>5461942</v>
      </c>
      <c r="G412" s="576"/>
      <c r="H412" s="571">
        <f t="shared" si="21"/>
        <v>5461942</v>
      </c>
      <c r="I412" s="571">
        <f t="shared" si="20"/>
        <v>0.48612941718126307</v>
      </c>
      <c r="L412" s="513"/>
      <c r="M412" s="510"/>
    </row>
    <row r="413" spans="1:13" x14ac:dyDescent="0.3">
      <c r="A413" s="560">
        <v>2.6</v>
      </c>
      <c r="B413" s="561" t="s">
        <v>247</v>
      </c>
      <c r="C413" s="560"/>
      <c r="D413" s="560"/>
      <c r="E413" s="562">
        <f>+E414+E425+E434+E443+E450+E463+E468</f>
        <v>0</v>
      </c>
      <c r="F413" s="562">
        <f t="shared" ref="F413:G413" si="22">+F414+F425+F434+F443+F450+F463+F468</f>
        <v>24420771</v>
      </c>
      <c r="G413" s="562">
        <f t="shared" si="22"/>
        <v>0</v>
      </c>
      <c r="H413" s="562">
        <f>+H414+H425+H434+H443+H450+H463+H468</f>
        <v>24420771</v>
      </c>
      <c r="I413" s="562">
        <f t="shared" ref="I413:I423" si="23">IFERROR(H413/$H$17*100,"0.00")</f>
        <v>2.1735227458195441</v>
      </c>
      <c r="L413" s="513"/>
      <c r="M413" s="510"/>
    </row>
    <row r="414" spans="1:13" x14ac:dyDescent="0.3">
      <c r="A414" s="563" t="s">
        <v>1737</v>
      </c>
      <c r="B414" s="564" t="s">
        <v>248</v>
      </c>
      <c r="C414" s="563"/>
      <c r="D414" s="563"/>
      <c r="E414" s="565">
        <f>+E415+E417+E419+E421+E423</f>
        <v>0</v>
      </c>
      <c r="F414" s="565">
        <f>+F415+F417+F419+F421+F423</f>
        <v>4062100</v>
      </c>
      <c r="G414" s="565">
        <f>+G415+G417+G419+G421+G423</f>
        <v>0</v>
      </c>
      <c r="H414" s="565">
        <f>+H415+H417+H419+H421+H423</f>
        <v>4062100</v>
      </c>
      <c r="I414" s="565">
        <f t="shared" si="23"/>
        <v>0.36153923010021138</v>
      </c>
      <c r="L414" s="513"/>
      <c r="M414" s="510"/>
    </row>
    <row r="415" spans="1:13" x14ac:dyDescent="0.3">
      <c r="A415" s="566" t="s">
        <v>1738</v>
      </c>
      <c r="B415" s="575" t="s">
        <v>249</v>
      </c>
      <c r="C415" s="566"/>
      <c r="D415" s="566"/>
      <c r="E415" s="577">
        <f>+E416</f>
        <v>0</v>
      </c>
      <c r="F415" s="577">
        <f>+F416</f>
        <v>297300</v>
      </c>
      <c r="G415" s="577">
        <f>+G416</f>
        <v>0</v>
      </c>
      <c r="H415" s="577">
        <f>+H416</f>
        <v>297300</v>
      </c>
      <c r="I415" s="577">
        <f t="shared" si="23"/>
        <v>2.6460602424556966E-2</v>
      </c>
      <c r="L415" s="513"/>
      <c r="M415" s="510"/>
    </row>
    <row r="416" spans="1:13" x14ac:dyDescent="0.3">
      <c r="A416" s="569" t="s">
        <v>1739</v>
      </c>
      <c r="B416" s="572" t="s">
        <v>249</v>
      </c>
      <c r="C416" s="569"/>
      <c r="D416" s="569"/>
      <c r="E416" s="576"/>
      <c r="F416" s="571">
        <v>297300</v>
      </c>
      <c r="G416" s="576"/>
      <c r="H416" s="571">
        <f>SUBTOTAL(9,E416:G416)</f>
        <v>297300</v>
      </c>
      <c r="I416" s="571">
        <f t="shared" si="23"/>
        <v>2.6460602424556966E-2</v>
      </c>
      <c r="L416" s="513"/>
      <c r="M416" s="510"/>
    </row>
    <row r="417" spans="1:13" ht="33.75" hidden="1" customHeight="1" x14ac:dyDescent="0.3">
      <c r="A417" s="566"/>
      <c r="B417" s="575" t="s">
        <v>437</v>
      </c>
      <c r="C417" s="566"/>
      <c r="D417" s="566"/>
      <c r="E417" s="577">
        <f>+E418</f>
        <v>0</v>
      </c>
      <c r="F417" s="577">
        <f>+F418</f>
        <v>0</v>
      </c>
      <c r="G417" s="577">
        <f>+G418</f>
        <v>0</v>
      </c>
      <c r="H417" s="577">
        <f>+H418</f>
        <v>0</v>
      </c>
      <c r="I417" s="577">
        <f t="shared" si="23"/>
        <v>0</v>
      </c>
      <c r="L417" s="513"/>
      <c r="M417" s="510"/>
    </row>
    <row r="418" spans="1:13" ht="33.75" hidden="1" customHeight="1" x14ac:dyDescent="0.3">
      <c r="A418" s="569" t="s">
        <v>300</v>
      </c>
      <c r="B418" s="572" t="s">
        <v>437</v>
      </c>
      <c r="C418" s="569"/>
      <c r="D418" s="569"/>
      <c r="E418" s="576"/>
      <c r="F418" s="571">
        <v>0</v>
      </c>
      <c r="G418" s="576"/>
      <c r="H418" s="571">
        <f>SUBTOTAL(9,E418:G418)</f>
        <v>0</v>
      </c>
      <c r="I418" s="571">
        <f t="shared" si="23"/>
        <v>0</v>
      </c>
      <c r="L418" s="513"/>
      <c r="M418" s="510"/>
    </row>
    <row r="419" spans="1:13" x14ac:dyDescent="0.3">
      <c r="A419" s="566" t="s">
        <v>1740</v>
      </c>
      <c r="B419" s="567" t="s">
        <v>438</v>
      </c>
      <c r="C419" s="566"/>
      <c r="D419" s="566"/>
      <c r="E419" s="577">
        <f>+E420</f>
        <v>0</v>
      </c>
      <c r="F419" s="577">
        <f>+F420</f>
        <v>3555000</v>
      </c>
      <c r="G419" s="577">
        <f>+G420</f>
        <v>0</v>
      </c>
      <c r="H419" s="577">
        <f>+H420</f>
        <v>3555000</v>
      </c>
      <c r="I419" s="577">
        <f t="shared" si="23"/>
        <v>0.31640579084863779</v>
      </c>
      <c r="L419" s="513"/>
      <c r="M419" s="510"/>
    </row>
    <row r="420" spans="1:13" x14ac:dyDescent="0.3">
      <c r="A420" s="569" t="s">
        <v>1741</v>
      </c>
      <c r="B420" s="572" t="s">
        <v>438</v>
      </c>
      <c r="C420" s="569"/>
      <c r="D420" s="569"/>
      <c r="E420" s="576"/>
      <c r="F420" s="580">
        <v>3555000</v>
      </c>
      <c r="G420" s="576"/>
      <c r="H420" s="571">
        <f>SUBTOTAL(9,E420:G420)</f>
        <v>3555000</v>
      </c>
      <c r="I420" s="571">
        <f t="shared" si="23"/>
        <v>0.31640579084863779</v>
      </c>
      <c r="L420" s="513"/>
      <c r="M420" s="510"/>
    </row>
    <row r="421" spans="1:13" x14ac:dyDescent="0.3">
      <c r="A421" s="566" t="s">
        <v>1742</v>
      </c>
      <c r="B421" s="575" t="s">
        <v>439</v>
      </c>
      <c r="C421" s="566"/>
      <c r="D421" s="566"/>
      <c r="E421" s="577">
        <f>+E422</f>
        <v>0</v>
      </c>
      <c r="F421" s="577">
        <f>+F422</f>
        <v>111000</v>
      </c>
      <c r="G421" s="577">
        <f>+G422</f>
        <v>0</v>
      </c>
      <c r="H421" s="577">
        <f>+H422</f>
        <v>111000</v>
      </c>
      <c r="I421" s="577">
        <f t="shared" si="23"/>
        <v>9.8793369294511366E-3</v>
      </c>
      <c r="L421" s="513"/>
      <c r="M421" s="510"/>
    </row>
    <row r="422" spans="1:13" x14ac:dyDescent="0.3">
      <c r="A422" s="569" t="s">
        <v>1743</v>
      </c>
      <c r="B422" s="572" t="s">
        <v>439</v>
      </c>
      <c r="C422" s="569"/>
      <c r="D422" s="569"/>
      <c r="E422" s="576"/>
      <c r="F422" s="571">
        <v>111000</v>
      </c>
      <c r="G422" s="576"/>
      <c r="H422" s="571">
        <f>SUBTOTAL(9,E422:G422)</f>
        <v>111000</v>
      </c>
      <c r="I422" s="571">
        <f t="shared" si="23"/>
        <v>9.8793369294511366E-3</v>
      </c>
      <c r="L422" s="513"/>
      <c r="M422" s="510"/>
    </row>
    <row r="423" spans="1:13" ht="30" x14ac:dyDescent="0.3">
      <c r="A423" s="566" t="s">
        <v>1744</v>
      </c>
      <c r="B423" s="575" t="s">
        <v>250</v>
      </c>
      <c r="C423" s="566"/>
      <c r="D423" s="566"/>
      <c r="E423" s="577">
        <f>+E424</f>
        <v>0</v>
      </c>
      <c r="F423" s="577">
        <f>+F424</f>
        <v>98800</v>
      </c>
      <c r="G423" s="577">
        <f>+G424</f>
        <v>0</v>
      </c>
      <c r="H423" s="577">
        <f>+H424</f>
        <v>98800</v>
      </c>
      <c r="I423" s="577">
        <f t="shared" si="23"/>
        <v>8.7934998975655165E-3</v>
      </c>
      <c r="L423" s="513"/>
      <c r="M423" s="510"/>
    </row>
    <row r="424" spans="1:13" ht="30" x14ac:dyDescent="0.3">
      <c r="A424" s="569" t="s">
        <v>1745</v>
      </c>
      <c r="B424" s="572" t="s">
        <v>250</v>
      </c>
      <c r="C424" s="569"/>
      <c r="D424" s="569"/>
      <c r="E424" s="576"/>
      <c r="F424" s="571">
        <v>98800</v>
      </c>
      <c r="G424" s="576"/>
      <c r="H424" s="571">
        <f>SUBTOTAL(9,E424:G424)</f>
        <v>98800</v>
      </c>
      <c r="I424" s="571">
        <f t="shared" ref="I424:I455" si="24">IFERROR(H424/$H$17*100,"0.00")</f>
        <v>8.7934998975655165E-3</v>
      </c>
      <c r="L424" s="513"/>
      <c r="M424" s="510"/>
    </row>
    <row r="425" spans="1:13" x14ac:dyDescent="0.3">
      <c r="A425" s="563" t="s">
        <v>1746</v>
      </c>
      <c r="B425" s="564" t="s">
        <v>251</v>
      </c>
      <c r="C425" s="563"/>
      <c r="D425" s="563"/>
      <c r="E425" s="565">
        <f>+E426+E428+E430+E432</f>
        <v>0</v>
      </c>
      <c r="F425" s="565">
        <f>+F426+F428+F430+F432</f>
        <v>70400</v>
      </c>
      <c r="G425" s="565">
        <f>+G426+G428+G430+G432</f>
        <v>0</v>
      </c>
      <c r="H425" s="565">
        <f>+H426+H428+H430+H432</f>
        <v>70400</v>
      </c>
      <c r="I425" s="565">
        <f t="shared" si="24"/>
        <v>6.265813692192433E-3</v>
      </c>
      <c r="L425" s="513"/>
      <c r="M425" s="510"/>
    </row>
    <row r="426" spans="1:13" x14ac:dyDescent="0.3">
      <c r="A426" s="566" t="s">
        <v>1747</v>
      </c>
      <c r="B426" s="575" t="s">
        <v>440</v>
      </c>
      <c r="C426" s="566"/>
      <c r="D426" s="566"/>
      <c r="E426" s="577">
        <f>+E427</f>
        <v>0</v>
      </c>
      <c r="F426" s="577">
        <f>+F427</f>
        <v>70400</v>
      </c>
      <c r="G426" s="577">
        <f>+G427</f>
        <v>0</v>
      </c>
      <c r="H426" s="577">
        <f>+H427</f>
        <v>70400</v>
      </c>
      <c r="I426" s="577">
        <f t="shared" si="24"/>
        <v>6.265813692192433E-3</v>
      </c>
      <c r="L426" s="513"/>
      <c r="M426" s="510"/>
    </row>
    <row r="427" spans="1:13" x14ac:dyDescent="0.3">
      <c r="A427" s="569" t="s">
        <v>1748</v>
      </c>
      <c r="B427" s="572" t="s">
        <v>440</v>
      </c>
      <c r="C427" s="569"/>
      <c r="D427" s="569"/>
      <c r="E427" s="576"/>
      <c r="F427" s="580">
        <v>70400</v>
      </c>
      <c r="G427" s="576"/>
      <c r="H427" s="571">
        <f>SUBTOTAL(9,E427:G427)</f>
        <v>70400</v>
      </c>
      <c r="I427" s="571">
        <f t="shared" si="24"/>
        <v>6.265813692192433E-3</v>
      </c>
      <c r="L427" s="513"/>
      <c r="M427" s="510"/>
    </row>
    <row r="428" spans="1:13" ht="15.75" hidden="1" customHeight="1" x14ac:dyDescent="0.3">
      <c r="A428" s="566"/>
      <c r="B428" s="567" t="s">
        <v>252</v>
      </c>
      <c r="C428" s="566"/>
      <c r="D428" s="566"/>
      <c r="E428" s="568">
        <f>+E429</f>
        <v>0</v>
      </c>
      <c r="F428" s="568">
        <f>+F429</f>
        <v>0</v>
      </c>
      <c r="G428" s="568">
        <f>+G429</f>
        <v>0</v>
      </c>
      <c r="H428" s="568">
        <f>+H429</f>
        <v>0</v>
      </c>
      <c r="I428" s="568">
        <f t="shared" si="24"/>
        <v>0</v>
      </c>
      <c r="L428" s="513"/>
      <c r="M428" s="510"/>
    </row>
    <row r="429" spans="1:13" ht="15.75" hidden="1" customHeight="1" x14ac:dyDescent="0.3">
      <c r="A429" s="569" t="s">
        <v>300</v>
      </c>
      <c r="B429" s="572" t="s">
        <v>252</v>
      </c>
      <c r="C429" s="569"/>
      <c r="D429" s="569"/>
      <c r="E429" s="576"/>
      <c r="F429" s="576"/>
      <c r="G429" s="576"/>
      <c r="H429" s="571">
        <f>SUBTOTAL(9,E429:G429)</f>
        <v>0</v>
      </c>
      <c r="I429" s="571">
        <f t="shared" si="24"/>
        <v>0</v>
      </c>
      <c r="L429" s="513"/>
      <c r="M429" s="510"/>
    </row>
    <row r="430" spans="1:13" ht="22.5" hidden="1" customHeight="1" x14ac:dyDescent="0.3">
      <c r="A430" s="566"/>
      <c r="B430" s="575" t="s">
        <v>253</v>
      </c>
      <c r="C430" s="566"/>
      <c r="D430" s="566"/>
      <c r="E430" s="577">
        <f>+E431</f>
        <v>0</v>
      </c>
      <c r="F430" s="577">
        <f>+F431</f>
        <v>0</v>
      </c>
      <c r="G430" s="577">
        <f>+G431</f>
        <v>0</v>
      </c>
      <c r="H430" s="577">
        <f>+H431</f>
        <v>0</v>
      </c>
      <c r="I430" s="577">
        <f t="shared" si="24"/>
        <v>0</v>
      </c>
      <c r="L430" s="513"/>
      <c r="M430" s="510"/>
    </row>
    <row r="431" spans="1:13" ht="22.5" hidden="1" customHeight="1" x14ac:dyDescent="0.3">
      <c r="A431" s="569" t="s">
        <v>300</v>
      </c>
      <c r="B431" s="572" t="s">
        <v>253</v>
      </c>
      <c r="C431" s="569"/>
      <c r="D431" s="569"/>
      <c r="E431" s="576"/>
      <c r="F431" s="571">
        <v>0</v>
      </c>
      <c r="G431" s="576"/>
      <c r="H431" s="571">
        <f>SUBTOTAL(9,E431:G431)</f>
        <v>0</v>
      </c>
      <c r="I431" s="571">
        <f t="shared" si="24"/>
        <v>0</v>
      </c>
      <c r="L431" s="513"/>
      <c r="M431" s="510"/>
    </row>
    <row r="432" spans="1:13" ht="15.75" hidden="1" customHeight="1" x14ac:dyDescent="0.3">
      <c r="A432" s="566"/>
      <c r="B432" s="575" t="s">
        <v>254</v>
      </c>
      <c r="C432" s="566"/>
      <c r="D432" s="566"/>
      <c r="E432" s="577">
        <f>+E433</f>
        <v>0</v>
      </c>
      <c r="F432" s="577">
        <f>+F433</f>
        <v>0</v>
      </c>
      <c r="G432" s="577">
        <f>+G433</f>
        <v>0</v>
      </c>
      <c r="H432" s="577">
        <f>+H433</f>
        <v>0</v>
      </c>
      <c r="I432" s="577">
        <f t="shared" si="24"/>
        <v>0</v>
      </c>
      <c r="L432" s="513"/>
      <c r="M432" s="510"/>
    </row>
    <row r="433" spans="1:13" ht="15.75" hidden="1" customHeight="1" x14ac:dyDescent="0.3">
      <c r="A433" s="569" t="s">
        <v>300</v>
      </c>
      <c r="B433" s="572" t="s">
        <v>254</v>
      </c>
      <c r="C433" s="569"/>
      <c r="D433" s="569"/>
      <c r="E433" s="576"/>
      <c r="F433" s="576"/>
      <c r="G433" s="576"/>
      <c r="H433" s="571">
        <f>SUBTOTAL(9,E433:G433)</f>
        <v>0</v>
      </c>
      <c r="I433" s="571">
        <f t="shared" si="24"/>
        <v>0</v>
      </c>
      <c r="L433" s="513"/>
      <c r="M433" s="510"/>
    </row>
    <row r="434" spans="1:13" x14ac:dyDescent="0.3">
      <c r="A434" s="563" t="s">
        <v>1749</v>
      </c>
      <c r="B434" s="564" t="s">
        <v>255</v>
      </c>
      <c r="C434" s="563"/>
      <c r="D434" s="563"/>
      <c r="E434" s="565">
        <f>+E435+E437+E439+E441</f>
        <v>0</v>
      </c>
      <c r="F434" s="565">
        <f>+F435+F437+F439+F441</f>
        <v>18268885</v>
      </c>
      <c r="G434" s="565">
        <f>+G435+G437+G439+G441</f>
        <v>0</v>
      </c>
      <c r="H434" s="565">
        <f>+H435+H437+H439+H441</f>
        <v>18268885</v>
      </c>
      <c r="I434" s="565">
        <f t="shared" si="24"/>
        <v>1.6259862183819453</v>
      </c>
      <c r="L434" s="513"/>
      <c r="M434" s="510"/>
    </row>
    <row r="435" spans="1:13" x14ac:dyDescent="0.3">
      <c r="A435" s="566" t="s">
        <v>1750</v>
      </c>
      <c r="B435" s="567" t="s">
        <v>256</v>
      </c>
      <c r="C435" s="566"/>
      <c r="D435" s="566"/>
      <c r="E435" s="577">
        <f>+E436</f>
        <v>0</v>
      </c>
      <c r="F435" s="577">
        <f>+F436</f>
        <v>15563698</v>
      </c>
      <c r="G435" s="577">
        <f>+G436</f>
        <v>0</v>
      </c>
      <c r="H435" s="577">
        <f>+H436</f>
        <v>15563698</v>
      </c>
      <c r="I435" s="577">
        <f t="shared" si="24"/>
        <v>1.3852163640560793</v>
      </c>
      <c r="L435" s="513"/>
      <c r="M435" s="510"/>
    </row>
    <row r="436" spans="1:13" x14ac:dyDescent="0.3">
      <c r="A436" s="569" t="s">
        <v>1751</v>
      </c>
      <c r="B436" s="570" t="s">
        <v>256</v>
      </c>
      <c r="C436" s="569"/>
      <c r="D436" s="569"/>
      <c r="E436" s="576"/>
      <c r="F436" s="580">
        <v>15563698</v>
      </c>
      <c r="G436" s="576"/>
      <c r="H436" s="571">
        <f>SUBTOTAL(9,E436:G436)</f>
        <v>15563698</v>
      </c>
      <c r="I436" s="571">
        <f t="shared" si="24"/>
        <v>1.3852163640560793</v>
      </c>
      <c r="L436" s="513"/>
      <c r="M436" s="510"/>
    </row>
    <row r="437" spans="1:13" ht="18" customHeight="1" x14ac:dyDescent="0.3">
      <c r="A437" s="566" t="s">
        <v>1752</v>
      </c>
      <c r="B437" s="575" t="s">
        <v>257</v>
      </c>
      <c r="C437" s="566"/>
      <c r="D437" s="566"/>
      <c r="E437" s="577">
        <f>+E438</f>
        <v>0</v>
      </c>
      <c r="F437" s="577">
        <f>+F438</f>
        <v>2466100</v>
      </c>
      <c r="G437" s="577">
        <f>+G438</f>
        <v>0</v>
      </c>
      <c r="H437" s="577">
        <f>+H438</f>
        <v>2466100</v>
      </c>
      <c r="I437" s="577">
        <f t="shared" si="24"/>
        <v>0.21949038560107612</v>
      </c>
      <c r="L437" s="513"/>
      <c r="M437" s="510"/>
    </row>
    <row r="438" spans="1:13" ht="17.25" customHeight="1" x14ac:dyDescent="0.3">
      <c r="A438" s="569" t="s">
        <v>1753</v>
      </c>
      <c r="B438" s="572" t="s">
        <v>257</v>
      </c>
      <c r="C438" s="569"/>
      <c r="D438" s="569"/>
      <c r="E438" s="576"/>
      <c r="F438" s="580">
        <v>2466100</v>
      </c>
      <c r="G438" s="576"/>
      <c r="H438" s="571">
        <f>SUBTOTAL(9,E438:G438)</f>
        <v>2466100</v>
      </c>
      <c r="I438" s="571">
        <f t="shared" si="24"/>
        <v>0.21949038560107612</v>
      </c>
      <c r="L438" s="513"/>
      <c r="M438" s="510"/>
    </row>
    <row r="439" spans="1:13" ht="15.75" hidden="1" customHeight="1" x14ac:dyDescent="0.3">
      <c r="A439" s="566"/>
      <c r="B439" s="575" t="s">
        <v>258</v>
      </c>
      <c r="C439" s="566"/>
      <c r="D439" s="566"/>
      <c r="E439" s="577">
        <f>+E440</f>
        <v>0</v>
      </c>
      <c r="F439" s="577">
        <f>+F440</f>
        <v>0</v>
      </c>
      <c r="G439" s="577">
        <f>+G440</f>
        <v>0</v>
      </c>
      <c r="H439" s="577">
        <f>+H440</f>
        <v>0</v>
      </c>
      <c r="I439" s="577">
        <f t="shared" si="24"/>
        <v>0</v>
      </c>
      <c r="L439" s="513"/>
      <c r="M439" s="510"/>
    </row>
    <row r="440" spans="1:13" ht="15.75" hidden="1" customHeight="1" x14ac:dyDescent="0.3">
      <c r="A440" s="569" t="s">
        <v>300</v>
      </c>
      <c r="B440" s="572" t="s">
        <v>258</v>
      </c>
      <c r="C440" s="569"/>
      <c r="D440" s="569"/>
      <c r="E440" s="576"/>
      <c r="F440" s="576"/>
      <c r="G440" s="576"/>
      <c r="H440" s="571">
        <f>SUBTOTAL(9,E440:G440)</f>
        <v>0</v>
      </c>
      <c r="I440" s="571">
        <f t="shared" si="24"/>
        <v>0</v>
      </c>
      <c r="L440" s="513"/>
      <c r="M440" s="510"/>
    </row>
    <row r="441" spans="1:13" x14ac:dyDescent="0.3">
      <c r="A441" s="566" t="s">
        <v>1754</v>
      </c>
      <c r="B441" s="575" t="s">
        <v>259</v>
      </c>
      <c r="C441" s="566"/>
      <c r="D441" s="566"/>
      <c r="E441" s="577">
        <f>+E442</f>
        <v>0</v>
      </c>
      <c r="F441" s="577">
        <f>+F442</f>
        <v>239087</v>
      </c>
      <c r="G441" s="577">
        <f>+G442</f>
        <v>0</v>
      </c>
      <c r="H441" s="577">
        <f>+H442</f>
        <v>239087</v>
      </c>
      <c r="I441" s="577">
        <f t="shared" si="24"/>
        <v>2.1279468724789946E-2</v>
      </c>
      <c r="L441" s="513"/>
      <c r="M441" s="510"/>
    </row>
    <row r="442" spans="1:13" ht="16.5" customHeight="1" x14ac:dyDescent="0.3">
      <c r="A442" s="569" t="s">
        <v>1755</v>
      </c>
      <c r="B442" s="572" t="s">
        <v>259</v>
      </c>
      <c r="C442" s="569"/>
      <c r="D442" s="569"/>
      <c r="E442" s="576"/>
      <c r="F442" s="571">
        <v>239087</v>
      </c>
      <c r="G442" s="576"/>
      <c r="H442" s="571">
        <f>SUBTOTAL(9,E442:G442)</f>
        <v>239087</v>
      </c>
      <c r="I442" s="571">
        <f t="shared" si="24"/>
        <v>2.1279468724789946E-2</v>
      </c>
      <c r="L442" s="513"/>
      <c r="M442" s="510"/>
    </row>
    <row r="443" spans="1:13" ht="30" x14ac:dyDescent="0.3">
      <c r="A443" s="563" t="s">
        <v>1756</v>
      </c>
      <c r="B443" s="564" t="s">
        <v>260</v>
      </c>
      <c r="C443" s="563"/>
      <c r="D443" s="563"/>
      <c r="E443" s="565">
        <f>+E444+E446+E448</f>
        <v>0</v>
      </c>
      <c r="F443" s="565">
        <f>+F444+F446+F448</f>
        <v>27000</v>
      </c>
      <c r="G443" s="565">
        <f>+G444+G446+G448</f>
        <v>0</v>
      </c>
      <c r="H443" s="565">
        <f>+H444+H446+H448</f>
        <v>27000</v>
      </c>
      <c r="I443" s="565">
        <f t="shared" si="24"/>
        <v>2.4030819558124388E-3</v>
      </c>
      <c r="L443" s="513"/>
      <c r="M443" s="510"/>
    </row>
    <row r="444" spans="1:13" x14ac:dyDescent="0.3">
      <c r="A444" s="566" t="s">
        <v>1757</v>
      </c>
      <c r="B444" s="575" t="s">
        <v>261</v>
      </c>
      <c r="C444" s="566"/>
      <c r="D444" s="566"/>
      <c r="E444" s="577">
        <f>+E445</f>
        <v>0</v>
      </c>
      <c r="F444" s="577">
        <f>+F445</f>
        <v>27000</v>
      </c>
      <c r="G444" s="577">
        <f>+G445</f>
        <v>0</v>
      </c>
      <c r="H444" s="577">
        <f>+H445</f>
        <v>27000</v>
      </c>
      <c r="I444" s="577">
        <f t="shared" si="24"/>
        <v>2.4030819558124388E-3</v>
      </c>
      <c r="L444" s="513"/>
      <c r="M444" s="510"/>
    </row>
    <row r="445" spans="1:13" x14ac:dyDescent="0.3">
      <c r="A445" s="569" t="s">
        <v>1758</v>
      </c>
      <c r="B445" s="572" t="s">
        <v>261</v>
      </c>
      <c r="C445" s="569"/>
      <c r="D445" s="569"/>
      <c r="E445" s="576"/>
      <c r="F445" s="571">
        <v>27000</v>
      </c>
      <c r="G445" s="576"/>
      <c r="H445" s="571">
        <f>SUBTOTAL(9,E445:G445)</f>
        <v>27000</v>
      </c>
      <c r="I445" s="571">
        <f t="shared" si="24"/>
        <v>2.4030819558124388E-3</v>
      </c>
      <c r="L445" s="513"/>
      <c r="M445" s="510"/>
    </row>
    <row r="446" spans="1:13" ht="15.75" hidden="1" customHeight="1" x14ac:dyDescent="0.3">
      <c r="A446" s="566"/>
      <c r="B446" s="575" t="s">
        <v>262</v>
      </c>
      <c r="C446" s="566"/>
      <c r="D446" s="566"/>
      <c r="E446" s="577">
        <f>+E447</f>
        <v>0</v>
      </c>
      <c r="F446" s="577">
        <f>+F447</f>
        <v>0</v>
      </c>
      <c r="G446" s="577">
        <f>+G447</f>
        <v>0</v>
      </c>
      <c r="H446" s="577">
        <f>+H447</f>
        <v>0</v>
      </c>
      <c r="I446" s="577">
        <f t="shared" si="24"/>
        <v>0</v>
      </c>
      <c r="L446" s="513"/>
      <c r="M446" s="510"/>
    </row>
    <row r="447" spans="1:13" ht="15.75" hidden="1" customHeight="1" x14ac:dyDescent="0.3">
      <c r="A447" s="569" t="s">
        <v>300</v>
      </c>
      <c r="B447" s="572" t="s">
        <v>262</v>
      </c>
      <c r="C447" s="569"/>
      <c r="D447" s="569"/>
      <c r="E447" s="576"/>
      <c r="F447" s="576"/>
      <c r="G447" s="576"/>
      <c r="H447" s="571">
        <f>SUBTOTAL(9,E447:G447)</f>
        <v>0</v>
      </c>
      <c r="I447" s="571">
        <f t="shared" si="24"/>
        <v>0</v>
      </c>
      <c r="L447" s="513"/>
      <c r="M447" s="510"/>
    </row>
    <row r="448" spans="1:13" ht="15.75" hidden="1" customHeight="1" x14ac:dyDescent="0.3">
      <c r="A448" s="566"/>
      <c r="B448" s="575" t="s">
        <v>263</v>
      </c>
      <c r="C448" s="566"/>
      <c r="D448" s="566"/>
      <c r="E448" s="577">
        <f>+E449</f>
        <v>0</v>
      </c>
      <c r="F448" s="577">
        <f>+F449</f>
        <v>0</v>
      </c>
      <c r="G448" s="577">
        <f>+G449</f>
        <v>0</v>
      </c>
      <c r="H448" s="577">
        <f>+H449</f>
        <v>0</v>
      </c>
      <c r="I448" s="577">
        <f t="shared" si="24"/>
        <v>0</v>
      </c>
      <c r="L448" s="513"/>
      <c r="M448" s="510"/>
    </row>
    <row r="449" spans="1:13" ht="15.75" hidden="1" customHeight="1" x14ac:dyDescent="0.3">
      <c r="A449" s="569" t="s">
        <v>300</v>
      </c>
      <c r="B449" s="572" t="s">
        <v>263</v>
      </c>
      <c r="C449" s="569"/>
      <c r="D449" s="569"/>
      <c r="E449" s="576"/>
      <c r="F449" s="576"/>
      <c r="G449" s="576"/>
      <c r="H449" s="571">
        <f>SUBTOTAL(9,E449:G449)</f>
        <v>0</v>
      </c>
      <c r="I449" s="571">
        <f t="shared" si="24"/>
        <v>0</v>
      </c>
      <c r="L449" s="513"/>
      <c r="M449" s="510"/>
    </row>
    <row r="450" spans="1:13" ht="14.25" customHeight="1" x14ac:dyDescent="0.3">
      <c r="A450" s="563" t="s">
        <v>1759</v>
      </c>
      <c r="B450" s="564" t="s">
        <v>264</v>
      </c>
      <c r="C450" s="563"/>
      <c r="D450" s="563"/>
      <c r="E450" s="565">
        <f>+E451+E453+E455+E457+E459+E461</f>
        <v>0</v>
      </c>
      <c r="F450" s="565">
        <f>+F451+F453+F455+F457+F459+F461</f>
        <v>504386</v>
      </c>
      <c r="G450" s="565">
        <f t="shared" ref="G450" si="25">+G451+G453+G455+G457+G459+G461</f>
        <v>0</v>
      </c>
      <c r="H450" s="565">
        <f>+H451+H453+H455+H457+H459+H461</f>
        <v>504386</v>
      </c>
      <c r="I450" s="565">
        <f t="shared" si="24"/>
        <v>4.4891885013496766E-2</v>
      </c>
      <c r="L450" s="513"/>
      <c r="M450" s="510"/>
    </row>
    <row r="451" spans="1:13" x14ac:dyDescent="0.3">
      <c r="A451" s="566" t="s">
        <v>1760</v>
      </c>
      <c r="B451" s="575" t="s">
        <v>265</v>
      </c>
      <c r="C451" s="566"/>
      <c r="D451" s="566"/>
      <c r="E451" s="577">
        <f>+E452</f>
        <v>0</v>
      </c>
      <c r="F451" s="577">
        <f>+F452</f>
        <v>25800</v>
      </c>
      <c r="G451" s="577">
        <f>+G452</f>
        <v>0</v>
      </c>
      <c r="H451" s="577">
        <f>+H452</f>
        <v>25800</v>
      </c>
      <c r="I451" s="577">
        <f t="shared" si="24"/>
        <v>2.2962783133318857E-3</v>
      </c>
      <c r="L451" s="513"/>
      <c r="M451" s="510"/>
    </row>
    <row r="452" spans="1:13" x14ac:dyDescent="0.3">
      <c r="A452" s="569" t="s">
        <v>1761</v>
      </c>
      <c r="B452" s="572" t="s">
        <v>265</v>
      </c>
      <c r="C452" s="569"/>
      <c r="D452" s="569"/>
      <c r="E452" s="576"/>
      <c r="F452" s="571">
        <v>25800</v>
      </c>
      <c r="G452" s="576"/>
      <c r="H452" s="571">
        <f>SUBTOTAL(9,E452:G452)</f>
        <v>25800</v>
      </c>
      <c r="I452" s="571">
        <f t="shared" si="24"/>
        <v>2.2962783133318857E-3</v>
      </c>
      <c r="L452" s="513"/>
      <c r="M452" s="510"/>
    </row>
    <row r="453" spans="1:13" ht="22.5" hidden="1" customHeight="1" x14ac:dyDescent="0.3">
      <c r="A453" s="566"/>
      <c r="B453" s="575" t="s">
        <v>266</v>
      </c>
      <c r="C453" s="566"/>
      <c r="D453" s="566"/>
      <c r="E453" s="577">
        <f>+E454</f>
        <v>0</v>
      </c>
      <c r="F453" s="577">
        <f>+F454</f>
        <v>0</v>
      </c>
      <c r="G453" s="577">
        <f>+G454</f>
        <v>0</v>
      </c>
      <c r="H453" s="577">
        <f>+H454</f>
        <v>0</v>
      </c>
      <c r="I453" s="577">
        <f t="shared" si="24"/>
        <v>0</v>
      </c>
      <c r="L453" s="513"/>
      <c r="M453" s="510"/>
    </row>
    <row r="454" spans="1:13" ht="22.5" hidden="1" customHeight="1" x14ac:dyDescent="0.3">
      <c r="A454" s="569" t="s">
        <v>300</v>
      </c>
      <c r="B454" s="572" t="s">
        <v>266</v>
      </c>
      <c r="C454" s="569"/>
      <c r="D454" s="569"/>
      <c r="E454" s="576"/>
      <c r="F454" s="576"/>
      <c r="G454" s="576"/>
      <c r="H454" s="571">
        <f>SUBTOTAL(9,E454:G454)</f>
        <v>0</v>
      </c>
      <c r="I454" s="571">
        <f t="shared" si="24"/>
        <v>0</v>
      </c>
      <c r="L454" s="513"/>
      <c r="M454" s="510"/>
    </row>
    <row r="455" spans="1:13" ht="45" hidden="1" customHeight="1" x14ac:dyDescent="0.3">
      <c r="A455" s="566"/>
      <c r="B455" s="575" t="s">
        <v>267</v>
      </c>
      <c r="C455" s="566"/>
      <c r="D455" s="566"/>
      <c r="E455" s="577">
        <f>+E456</f>
        <v>0</v>
      </c>
      <c r="F455" s="577">
        <f>+F456</f>
        <v>0</v>
      </c>
      <c r="G455" s="577">
        <f>+G456</f>
        <v>0</v>
      </c>
      <c r="H455" s="577">
        <f>+H456</f>
        <v>0</v>
      </c>
      <c r="I455" s="577">
        <f t="shared" si="24"/>
        <v>0</v>
      </c>
      <c r="L455" s="513"/>
      <c r="M455" s="510"/>
    </row>
    <row r="456" spans="1:13" ht="45" hidden="1" customHeight="1" x14ac:dyDescent="0.3">
      <c r="A456" s="569" t="s">
        <v>300</v>
      </c>
      <c r="B456" s="572" t="s">
        <v>267</v>
      </c>
      <c r="C456" s="569"/>
      <c r="D456" s="569"/>
      <c r="E456" s="576"/>
      <c r="F456" s="576"/>
      <c r="G456" s="576"/>
      <c r="H456" s="571">
        <f>SUBTOTAL(9,E456:G456)</f>
        <v>0</v>
      </c>
      <c r="I456" s="571">
        <f t="shared" ref="I456:I487" si="26">IFERROR(H456/$H$17*100,"0.00")</f>
        <v>0</v>
      </c>
      <c r="L456" s="513"/>
      <c r="M456" s="510"/>
    </row>
    <row r="457" spans="1:13" ht="25.5" customHeight="1" x14ac:dyDescent="0.3">
      <c r="A457" s="566" t="s">
        <v>1762</v>
      </c>
      <c r="B457" s="575" t="s">
        <v>268</v>
      </c>
      <c r="C457" s="566"/>
      <c r="D457" s="566"/>
      <c r="E457" s="577">
        <f>+E458</f>
        <v>0</v>
      </c>
      <c r="F457" s="577">
        <f>+F458</f>
        <v>75000</v>
      </c>
      <c r="G457" s="577">
        <f>+G458</f>
        <v>0</v>
      </c>
      <c r="H457" s="577">
        <f>+H458</f>
        <v>75000</v>
      </c>
      <c r="I457" s="577">
        <f t="shared" si="26"/>
        <v>6.6752276550345515E-3</v>
      </c>
      <c r="L457" s="513"/>
      <c r="M457" s="510"/>
    </row>
    <row r="458" spans="1:13" ht="29.25" customHeight="1" x14ac:dyDescent="0.3">
      <c r="A458" s="569" t="s">
        <v>1763</v>
      </c>
      <c r="B458" s="572" t="s">
        <v>268</v>
      </c>
      <c r="C458" s="569"/>
      <c r="D458" s="569"/>
      <c r="E458" s="576"/>
      <c r="F458" s="580">
        <v>75000</v>
      </c>
      <c r="G458" s="576"/>
      <c r="H458" s="571">
        <f>SUBTOTAL(9,E458:G458)</f>
        <v>75000</v>
      </c>
      <c r="I458" s="571">
        <f t="shared" si="26"/>
        <v>6.6752276550345515E-3</v>
      </c>
      <c r="L458" s="513"/>
      <c r="M458" s="510"/>
    </row>
    <row r="459" spans="1:13" ht="30" x14ac:dyDescent="0.3">
      <c r="A459" s="566" t="s">
        <v>1764</v>
      </c>
      <c r="B459" s="575" t="s">
        <v>269</v>
      </c>
      <c r="C459" s="566"/>
      <c r="D459" s="566"/>
      <c r="E459" s="577">
        <f>+E460</f>
        <v>0</v>
      </c>
      <c r="F459" s="577">
        <f>+F460</f>
        <v>330520</v>
      </c>
      <c r="G459" s="577">
        <f>+G460</f>
        <v>0</v>
      </c>
      <c r="H459" s="577">
        <f>+H460</f>
        <v>330520</v>
      </c>
      <c r="I459" s="577">
        <f t="shared" si="26"/>
        <v>2.9417283260560267E-2</v>
      </c>
      <c r="L459" s="513"/>
      <c r="M459" s="510"/>
    </row>
    <row r="460" spans="1:13" ht="30" x14ac:dyDescent="0.3">
      <c r="A460" s="569" t="s">
        <v>1765</v>
      </c>
      <c r="B460" s="572" t="s">
        <v>269</v>
      </c>
      <c r="C460" s="569"/>
      <c r="D460" s="569"/>
      <c r="E460" s="576"/>
      <c r="F460" s="571">
        <v>330520</v>
      </c>
      <c r="G460" s="576"/>
      <c r="H460" s="571">
        <f>SUBTOTAL(9,E460:G460)</f>
        <v>330520</v>
      </c>
      <c r="I460" s="571">
        <f t="shared" si="26"/>
        <v>2.9417283260560267E-2</v>
      </c>
      <c r="L460" s="513"/>
      <c r="M460" s="510"/>
    </row>
    <row r="461" spans="1:13" x14ac:dyDescent="0.3">
      <c r="A461" s="566" t="s">
        <v>1855</v>
      </c>
      <c r="B461" s="575" t="s">
        <v>270</v>
      </c>
      <c r="C461" s="566"/>
      <c r="D461" s="566"/>
      <c r="E461" s="577">
        <f>+E462</f>
        <v>0</v>
      </c>
      <c r="F461" s="577">
        <f>+F462</f>
        <v>73066</v>
      </c>
      <c r="G461" s="577">
        <f>+G462</f>
        <v>0</v>
      </c>
      <c r="H461" s="577">
        <f>+H462</f>
        <v>73066</v>
      </c>
      <c r="I461" s="577">
        <f t="shared" si="26"/>
        <v>6.5030957845700612E-3</v>
      </c>
      <c r="L461" s="513"/>
      <c r="M461" s="510"/>
    </row>
    <row r="462" spans="1:13" x14ac:dyDescent="0.3">
      <c r="A462" s="569" t="s">
        <v>1854</v>
      </c>
      <c r="B462" s="572" t="s">
        <v>270</v>
      </c>
      <c r="C462" s="569"/>
      <c r="D462" s="569"/>
      <c r="E462" s="576"/>
      <c r="F462" s="571">
        <v>73066</v>
      </c>
      <c r="G462" s="576"/>
      <c r="H462" s="571">
        <f>SUBTOTAL(9,E462:G462)</f>
        <v>73066</v>
      </c>
      <c r="I462" s="571">
        <f t="shared" si="26"/>
        <v>6.5030957845700612E-3</v>
      </c>
      <c r="L462" s="513"/>
      <c r="M462" s="510"/>
    </row>
    <row r="463" spans="1:13" x14ac:dyDescent="0.3">
      <c r="A463" s="563" t="s">
        <v>1766</v>
      </c>
      <c r="B463" s="564" t="s">
        <v>441</v>
      </c>
      <c r="C463" s="563"/>
      <c r="D463" s="563"/>
      <c r="E463" s="565">
        <f>+E464+E466</f>
        <v>0</v>
      </c>
      <c r="F463" s="565">
        <f>+F464+F466</f>
        <v>1488000</v>
      </c>
      <c r="G463" s="565">
        <f>+G464+G466</f>
        <v>0</v>
      </c>
      <c r="H463" s="565">
        <f>+H464+H466</f>
        <v>1488000</v>
      </c>
      <c r="I463" s="565">
        <f t="shared" si="26"/>
        <v>0.13243651667588552</v>
      </c>
      <c r="L463" s="513"/>
      <c r="M463" s="510"/>
    </row>
    <row r="464" spans="1:13" ht="22.5" hidden="1" customHeight="1" x14ac:dyDescent="0.3">
      <c r="A464" s="566"/>
      <c r="B464" s="567" t="s">
        <v>442</v>
      </c>
      <c r="C464" s="566"/>
      <c r="D464" s="566"/>
      <c r="E464" s="568">
        <f>+E465</f>
        <v>0</v>
      </c>
      <c r="F464" s="568">
        <f>+F465</f>
        <v>0</v>
      </c>
      <c r="G464" s="568">
        <f>+G465</f>
        <v>0</v>
      </c>
      <c r="H464" s="568">
        <f>+H465</f>
        <v>0</v>
      </c>
      <c r="I464" s="568">
        <f t="shared" si="26"/>
        <v>0</v>
      </c>
      <c r="L464" s="513"/>
      <c r="M464" s="510"/>
    </row>
    <row r="465" spans="1:13" ht="22.5" hidden="1" customHeight="1" x14ac:dyDescent="0.3">
      <c r="A465" s="569" t="s">
        <v>300</v>
      </c>
      <c r="B465" s="572" t="s">
        <v>442</v>
      </c>
      <c r="C465" s="569"/>
      <c r="D465" s="569"/>
      <c r="E465" s="576"/>
      <c r="F465" s="576">
        <v>0</v>
      </c>
      <c r="G465" s="576"/>
      <c r="H465" s="571">
        <f>SUBTOTAL(9,E465:G465)</f>
        <v>0</v>
      </c>
      <c r="I465" s="571">
        <f t="shared" si="26"/>
        <v>0</v>
      </c>
      <c r="L465" s="513"/>
      <c r="M465" s="510"/>
    </row>
    <row r="466" spans="1:13" x14ac:dyDescent="0.3">
      <c r="A466" s="566" t="s">
        <v>1767</v>
      </c>
      <c r="B466" s="567" t="s">
        <v>443</v>
      </c>
      <c r="C466" s="566"/>
      <c r="D466" s="566"/>
      <c r="E466" s="577">
        <f>+E467</f>
        <v>0</v>
      </c>
      <c r="F466" s="577">
        <f>+F467</f>
        <v>1488000</v>
      </c>
      <c r="G466" s="577">
        <f>+G467</f>
        <v>0</v>
      </c>
      <c r="H466" s="577">
        <f>+H467</f>
        <v>1488000</v>
      </c>
      <c r="I466" s="577">
        <f t="shared" si="26"/>
        <v>0.13243651667588552</v>
      </c>
      <c r="L466" s="513"/>
      <c r="M466" s="510"/>
    </row>
    <row r="467" spans="1:13" ht="18" thickBot="1" x14ac:dyDescent="0.35">
      <c r="A467" s="569" t="s">
        <v>1768</v>
      </c>
      <c r="B467" s="572" t="s">
        <v>443</v>
      </c>
      <c r="C467" s="569"/>
      <c r="D467" s="569"/>
      <c r="E467" s="576"/>
      <c r="F467" s="571">
        <v>1488000</v>
      </c>
      <c r="G467" s="576"/>
      <c r="H467" s="571">
        <f>SUBTOTAL(9,E467:G467)</f>
        <v>1488000</v>
      </c>
      <c r="I467" s="571">
        <f t="shared" si="26"/>
        <v>0.13243651667588552</v>
      </c>
      <c r="L467" s="513"/>
      <c r="M467" s="510"/>
    </row>
    <row r="468" spans="1:13" ht="15.75" hidden="1" customHeight="1" x14ac:dyDescent="0.3">
      <c r="A468" s="501"/>
      <c r="B468" s="564" t="s">
        <v>271</v>
      </c>
      <c r="C468" s="501"/>
      <c r="D468" s="501"/>
      <c r="E468" s="502">
        <f>+E469+E471+E474+E476+E478+E480+E485</f>
        <v>0</v>
      </c>
      <c r="F468" s="502">
        <f>+F469+F471+F474+F476+F478+F480+F485</f>
        <v>0</v>
      </c>
      <c r="G468" s="502">
        <f>+G469+G471+G474+G476+G478+G480+G485</f>
        <v>0</v>
      </c>
      <c r="H468" s="502">
        <f>+H469+H471+H474+H476+H478+H480+H485</f>
        <v>0</v>
      </c>
      <c r="I468" s="502">
        <f t="shared" si="26"/>
        <v>0</v>
      </c>
      <c r="L468" s="513"/>
      <c r="M468" s="510"/>
    </row>
    <row r="469" spans="1:13" ht="15.75" hidden="1" customHeight="1" x14ac:dyDescent="0.3">
      <c r="A469" s="503"/>
      <c r="B469" s="575" t="s">
        <v>272</v>
      </c>
      <c r="C469" s="503"/>
      <c r="D469" s="503"/>
      <c r="E469" s="581">
        <f>+E470</f>
        <v>0</v>
      </c>
      <c r="F469" s="581">
        <f>+F470</f>
        <v>0</v>
      </c>
      <c r="G469" s="581">
        <f>+G470</f>
        <v>0</v>
      </c>
      <c r="H469" s="581">
        <f>+H470</f>
        <v>0</v>
      </c>
      <c r="I469" s="581">
        <f t="shared" si="26"/>
        <v>0</v>
      </c>
      <c r="L469" s="513"/>
      <c r="M469" s="510"/>
    </row>
    <row r="470" spans="1:13" ht="15.75" hidden="1" customHeight="1" x14ac:dyDescent="0.3">
      <c r="A470" s="504" t="s">
        <v>300</v>
      </c>
      <c r="B470" s="572" t="s">
        <v>272</v>
      </c>
      <c r="C470" s="504"/>
      <c r="D470" s="504"/>
      <c r="E470" s="506"/>
      <c r="F470" s="506"/>
      <c r="G470" s="506"/>
      <c r="H470" s="505">
        <f>SUBTOTAL(9,E470:G470)</f>
        <v>0</v>
      </c>
      <c r="I470" s="505">
        <f t="shared" si="26"/>
        <v>0</v>
      </c>
      <c r="L470" s="513"/>
      <c r="M470" s="510"/>
    </row>
    <row r="471" spans="1:13" ht="22.5" hidden="1" customHeight="1" x14ac:dyDescent="0.3">
      <c r="A471" s="503"/>
      <c r="B471" s="575" t="s">
        <v>273</v>
      </c>
      <c r="C471" s="503"/>
      <c r="D471" s="503"/>
      <c r="E471" s="581">
        <f>+E472+E473</f>
        <v>0</v>
      </c>
      <c r="F471" s="581">
        <f>F472</f>
        <v>0</v>
      </c>
      <c r="G471" s="581">
        <f>+G472+G473</f>
        <v>0</v>
      </c>
      <c r="H471" s="581">
        <f>+H472+H473</f>
        <v>0</v>
      </c>
      <c r="I471" s="581">
        <f t="shared" si="26"/>
        <v>0</v>
      </c>
      <c r="L471" s="513"/>
      <c r="M471" s="510"/>
    </row>
    <row r="472" spans="1:13" ht="15.75" hidden="1" customHeight="1" x14ac:dyDescent="0.3">
      <c r="A472" s="504" t="s">
        <v>300</v>
      </c>
      <c r="B472" s="572" t="s">
        <v>274</v>
      </c>
      <c r="C472" s="504"/>
      <c r="D472" s="504"/>
      <c r="E472" s="505"/>
      <c r="F472" s="505">
        <v>0</v>
      </c>
      <c r="G472" s="505"/>
      <c r="H472" s="505">
        <f>SUBTOTAL(9,E472:G472)</f>
        <v>0</v>
      </c>
      <c r="I472" s="505">
        <f t="shared" si="26"/>
        <v>0</v>
      </c>
      <c r="L472" s="513"/>
      <c r="M472" s="510"/>
    </row>
    <row r="473" spans="1:13" ht="15.75" hidden="1" customHeight="1" x14ac:dyDescent="0.3">
      <c r="A473" s="504" t="s">
        <v>301</v>
      </c>
      <c r="B473" s="572" t="s">
        <v>275</v>
      </c>
      <c r="C473" s="504"/>
      <c r="D473" s="504"/>
      <c r="E473" s="506"/>
      <c r="F473" s="506"/>
      <c r="G473" s="506"/>
      <c r="H473" s="505">
        <f>SUBTOTAL(9,E473:G473)</f>
        <v>0</v>
      </c>
      <c r="I473" s="505">
        <f t="shared" si="26"/>
        <v>0</v>
      </c>
      <c r="L473" s="513"/>
      <c r="M473" s="510"/>
    </row>
    <row r="474" spans="1:13" ht="15.75" hidden="1" customHeight="1" x14ac:dyDescent="0.3">
      <c r="A474" s="503"/>
      <c r="B474" s="575" t="s">
        <v>276</v>
      </c>
      <c r="C474" s="503"/>
      <c r="D474" s="503"/>
      <c r="E474" s="581">
        <f>+E475</f>
        <v>0</v>
      </c>
      <c r="F474" s="581">
        <f>+F475</f>
        <v>0</v>
      </c>
      <c r="G474" s="581">
        <f>+G475</f>
        <v>0</v>
      </c>
      <c r="H474" s="581">
        <f>+H475</f>
        <v>0</v>
      </c>
      <c r="I474" s="581">
        <f t="shared" si="26"/>
        <v>0</v>
      </c>
      <c r="L474" s="513"/>
      <c r="M474" s="510"/>
    </row>
    <row r="475" spans="1:13" ht="15.75" hidden="1" customHeight="1" x14ac:dyDescent="0.3">
      <c r="A475" s="504" t="s">
        <v>300</v>
      </c>
      <c r="B475" s="572" t="s">
        <v>276</v>
      </c>
      <c r="C475" s="504"/>
      <c r="D475" s="504"/>
      <c r="E475" s="506"/>
      <c r="F475" s="506"/>
      <c r="G475" s="506"/>
      <c r="H475" s="505">
        <f>SUBTOTAL(9,E475:G475)</f>
        <v>0</v>
      </c>
      <c r="I475" s="505">
        <f t="shared" si="26"/>
        <v>0</v>
      </c>
      <c r="L475" s="513"/>
      <c r="M475" s="510"/>
    </row>
    <row r="476" spans="1:13" ht="15.75" hidden="1" customHeight="1" x14ac:dyDescent="0.3">
      <c r="A476" s="503"/>
      <c r="B476" s="575" t="s">
        <v>277</v>
      </c>
      <c r="C476" s="503"/>
      <c r="D476" s="503"/>
      <c r="E476" s="581">
        <f>+E477</f>
        <v>0</v>
      </c>
      <c r="F476" s="581">
        <f>+F477</f>
        <v>0</v>
      </c>
      <c r="G476" s="581">
        <f>+G477</f>
        <v>0</v>
      </c>
      <c r="H476" s="581">
        <f>+H477</f>
        <v>0</v>
      </c>
      <c r="I476" s="581">
        <f t="shared" si="26"/>
        <v>0</v>
      </c>
      <c r="L476" s="513"/>
      <c r="M476" s="510"/>
    </row>
    <row r="477" spans="1:13" ht="15.75" hidden="1" customHeight="1" x14ac:dyDescent="0.3">
      <c r="A477" s="504" t="s">
        <v>300</v>
      </c>
      <c r="B477" s="572" t="s">
        <v>277</v>
      </c>
      <c r="C477" s="504"/>
      <c r="D477" s="504"/>
      <c r="E477" s="506"/>
      <c r="F477" s="506"/>
      <c r="G477" s="506"/>
      <c r="H477" s="505">
        <f>SUBTOTAL(9,E477:G477)</f>
        <v>0</v>
      </c>
      <c r="I477" s="505">
        <f t="shared" si="26"/>
        <v>0</v>
      </c>
      <c r="L477" s="513"/>
      <c r="M477" s="510"/>
    </row>
    <row r="478" spans="1:13" ht="15.75" hidden="1" customHeight="1" x14ac:dyDescent="0.3">
      <c r="A478" s="582"/>
      <c r="B478" s="572" t="s">
        <v>278</v>
      </c>
      <c r="C478" s="582"/>
      <c r="D478" s="582"/>
      <c r="E478" s="582">
        <f>+E479</f>
        <v>0</v>
      </c>
      <c r="F478" s="582">
        <f>+F479</f>
        <v>0</v>
      </c>
      <c r="G478" s="582">
        <f>+G479</f>
        <v>0</v>
      </c>
      <c r="H478" s="582">
        <f>+H479</f>
        <v>0</v>
      </c>
      <c r="I478" s="582">
        <f t="shared" si="26"/>
        <v>0</v>
      </c>
      <c r="L478" s="513"/>
      <c r="M478" s="510"/>
    </row>
    <row r="479" spans="1:13" ht="15.75" hidden="1" customHeight="1" x14ac:dyDescent="0.3">
      <c r="A479" s="582" t="s">
        <v>300</v>
      </c>
      <c r="B479" s="572" t="s">
        <v>278</v>
      </c>
      <c r="C479" s="582"/>
      <c r="D479" s="582"/>
      <c r="E479" s="582"/>
      <c r="F479" s="582"/>
      <c r="G479" s="582"/>
      <c r="H479" s="582">
        <f>SUBTOTAL(9,E479:G479)</f>
        <v>0</v>
      </c>
      <c r="I479" s="582">
        <f t="shared" si="26"/>
        <v>0</v>
      </c>
      <c r="L479" s="513"/>
      <c r="M479" s="510"/>
    </row>
    <row r="480" spans="1:13" ht="33.75" hidden="1" customHeight="1" x14ac:dyDescent="0.3">
      <c r="A480" s="503"/>
      <c r="B480" s="575" t="s">
        <v>279</v>
      </c>
      <c r="C480" s="503"/>
      <c r="D480" s="503"/>
      <c r="E480" s="581">
        <f>+E481+E482+E483+E484</f>
        <v>0</v>
      </c>
      <c r="F480" s="581">
        <f>+F481+F482+F483+F484</f>
        <v>0</v>
      </c>
      <c r="G480" s="581">
        <f>+G481+G482+G483+G484</f>
        <v>0</v>
      </c>
      <c r="H480" s="581">
        <f>+H481+H482+H483+H484</f>
        <v>0</v>
      </c>
      <c r="I480" s="581">
        <f t="shared" si="26"/>
        <v>0</v>
      </c>
      <c r="L480" s="513"/>
      <c r="M480" s="510"/>
    </row>
    <row r="481" spans="1:13" ht="15.75" hidden="1" customHeight="1" x14ac:dyDescent="0.3">
      <c r="A481" s="582" t="s">
        <v>300</v>
      </c>
      <c r="B481" s="572" t="s">
        <v>280</v>
      </c>
      <c r="C481" s="582"/>
      <c r="D481" s="582"/>
      <c r="E481" s="582"/>
      <c r="F481" s="582">
        <v>0</v>
      </c>
      <c r="G481" s="582"/>
      <c r="H481" s="582">
        <f>SUBTOTAL(9,E481:G481)</f>
        <v>0</v>
      </c>
      <c r="I481" s="582">
        <f t="shared" si="26"/>
        <v>0</v>
      </c>
      <c r="L481" s="513"/>
      <c r="M481" s="510"/>
    </row>
    <row r="482" spans="1:13" ht="15.75" hidden="1" customHeight="1" x14ac:dyDescent="0.3">
      <c r="A482" s="504" t="s">
        <v>301</v>
      </c>
      <c r="B482" s="572" t="s">
        <v>281</v>
      </c>
      <c r="C482" s="504"/>
      <c r="D482" s="504"/>
      <c r="E482" s="505"/>
      <c r="F482" s="505"/>
      <c r="G482" s="505"/>
      <c r="H482" s="505">
        <f>SUBTOTAL(9,E482:G482)</f>
        <v>0</v>
      </c>
      <c r="I482" s="505">
        <f t="shared" si="26"/>
        <v>0</v>
      </c>
      <c r="L482" s="513"/>
      <c r="M482" s="510"/>
    </row>
    <row r="483" spans="1:13" ht="15.75" hidden="1" customHeight="1" x14ac:dyDescent="0.3">
      <c r="A483" s="504" t="s">
        <v>302</v>
      </c>
      <c r="B483" s="572" t="s">
        <v>282</v>
      </c>
      <c r="C483" s="504"/>
      <c r="D483" s="504"/>
      <c r="E483" s="505"/>
      <c r="F483" s="505"/>
      <c r="G483" s="505"/>
      <c r="H483" s="505">
        <f>SUBTOTAL(9,E483:G483)</f>
        <v>0</v>
      </c>
      <c r="I483" s="505">
        <f t="shared" si="26"/>
        <v>0</v>
      </c>
      <c r="L483" s="513"/>
      <c r="M483" s="510"/>
    </row>
    <row r="484" spans="1:13" ht="15.75" hidden="1" customHeight="1" x14ac:dyDescent="0.3">
      <c r="A484" s="504" t="s">
        <v>303</v>
      </c>
      <c r="B484" s="572" t="s">
        <v>283</v>
      </c>
      <c r="C484" s="504"/>
      <c r="D484" s="504"/>
      <c r="E484" s="506"/>
      <c r="F484" s="506"/>
      <c r="G484" s="506"/>
      <c r="H484" s="505">
        <f>SUBTOTAL(9,E484:G484)</f>
        <v>0</v>
      </c>
      <c r="I484" s="505">
        <f t="shared" si="26"/>
        <v>0</v>
      </c>
      <c r="L484" s="513"/>
      <c r="M484" s="510"/>
    </row>
    <row r="485" spans="1:13" ht="15.75" hidden="1" customHeight="1" x14ac:dyDescent="0.3">
      <c r="A485" s="503"/>
      <c r="B485" s="567" t="s">
        <v>284</v>
      </c>
      <c r="C485" s="503"/>
      <c r="D485" s="503"/>
      <c r="E485" s="581">
        <f>+E486</f>
        <v>0</v>
      </c>
      <c r="F485" s="581">
        <f>+F486</f>
        <v>0</v>
      </c>
      <c r="G485" s="581">
        <f>+G486</f>
        <v>0</v>
      </c>
      <c r="H485" s="581">
        <f>+H486</f>
        <v>0</v>
      </c>
      <c r="I485" s="581">
        <f t="shared" si="26"/>
        <v>0</v>
      </c>
      <c r="L485" s="513"/>
      <c r="M485" s="510"/>
    </row>
    <row r="486" spans="1:13" ht="15.75" hidden="1" customHeight="1" x14ac:dyDescent="0.3">
      <c r="A486" s="504" t="s">
        <v>300</v>
      </c>
      <c r="B486" s="572" t="s">
        <v>284</v>
      </c>
      <c r="C486" s="504"/>
      <c r="D486" s="504"/>
      <c r="E486" s="506"/>
      <c r="F486" s="506"/>
      <c r="G486" s="506"/>
      <c r="H486" s="505">
        <f>SUBTOTAL(9,E486:G486)</f>
        <v>0</v>
      </c>
      <c r="I486" s="505">
        <f t="shared" si="26"/>
        <v>0</v>
      </c>
      <c r="L486" s="513"/>
      <c r="M486" s="510"/>
    </row>
    <row r="487" spans="1:13" hidden="1" x14ac:dyDescent="0.3">
      <c r="A487" s="499">
        <v>2.7</v>
      </c>
      <c r="B487" s="561" t="s">
        <v>246</v>
      </c>
      <c r="C487" s="499"/>
      <c r="D487" s="499"/>
      <c r="E487" s="500">
        <f>+E488+G499+G512</f>
        <v>0</v>
      </c>
      <c r="F487" s="500">
        <f>+F488+H499+H512</f>
        <v>0</v>
      </c>
      <c r="G487" s="500">
        <f>+G488+I499+I512</f>
        <v>0</v>
      </c>
      <c r="H487" s="500">
        <f>+H488+J499+J512</f>
        <v>0</v>
      </c>
      <c r="I487" s="500">
        <f t="shared" si="26"/>
        <v>0</v>
      </c>
      <c r="L487" s="513"/>
      <c r="M487" s="510"/>
    </row>
    <row r="488" spans="1:13" hidden="1" x14ac:dyDescent="0.3">
      <c r="A488" s="501" t="s">
        <v>1769</v>
      </c>
      <c r="B488" s="564" t="s">
        <v>285</v>
      </c>
      <c r="C488" s="501"/>
      <c r="D488" s="501"/>
      <c r="E488" s="502">
        <f>+E489+E491+G493+G495+G497</f>
        <v>0</v>
      </c>
      <c r="F488" s="502">
        <f>+F489+F491+H493+H495+H497</f>
        <v>0</v>
      </c>
      <c r="G488" s="502">
        <f>+G489+G491+I493+I495+I497</f>
        <v>0</v>
      </c>
      <c r="H488" s="502">
        <f>+H489+H491+J493+J495+J497</f>
        <v>0</v>
      </c>
      <c r="I488" s="502">
        <f t="shared" ref="I488:I492" si="27">IFERROR(H488/$H$17*100,"0.00")</f>
        <v>0</v>
      </c>
      <c r="L488" s="513"/>
      <c r="M488" s="510"/>
    </row>
    <row r="489" spans="1:13" ht="22.5" hidden="1" customHeight="1" x14ac:dyDescent="0.3">
      <c r="A489" s="503"/>
      <c r="B489" s="575" t="s">
        <v>286</v>
      </c>
      <c r="C489" s="503"/>
      <c r="D489" s="503"/>
      <c r="E489" s="581">
        <f>+E490</f>
        <v>0</v>
      </c>
      <c r="F489" s="581">
        <f>+F490</f>
        <v>0</v>
      </c>
      <c r="G489" s="581">
        <f>+G490</f>
        <v>0</v>
      </c>
      <c r="H489" s="581">
        <f>+H490</f>
        <v>0</v>
      </c>
      <c r="I489" s="581">
        <f t="shared" si="27"/>
        <v>0</v>
      </c>
      <c r="L489" s="513"/>
      <c r="M489" s="510"/>
    </row>
    <row r="490" spans="1:13" ht="22.5" hidden="1" customHeight="1" x14ac:dyDescent="0.3">
      <c r="A490" s="504" t="s">
        <v>300</v>
      </c>
      <c r="B490" s="572" t="s">
        <v>286</v>
      </c>
      <c r="C490" s="504"/>
      <c r="D490" s="504"/>
      <c r="E490" s="506"/>
      <c r="F490" s="506"/>
      <c r="G490" s="506">
        <v>0</v>
      </c>
      <c r="H490" s="505">
        <f>SUBTOTAL(9,E490:G490)</f>
        <v>0</v>
      </c>
      <c r="I490" s="505">
        <f t="shared" si="27"/>
        <v>0</v>
      </c>
      <c r="L490" s="513"/>
      <c r="M490" s="510"/>
    </row>
    <row r="491" spans="1:13" ht="15" hidden="1" customHeight="1" x14ac:dyDescent="0.3">
      <c r="A491" s="503" t="s">
        <v>1770</v>
      </c>
      <c r="B491" s="575" t="s">
        <v>287</v>
      </c>
      <c r="C491" s="503"/>
      <c r="D491" s="503"/>
      <c r="E491" s="581">
        <f>+E492</f>
        <v>0</v>
      </c>
      <c r="F491" s="581">
        <f>+F492</f>
        <v>0</v>
      </c>
      <c r="G491" s="581">
        <f>+G492</f>
        <v>0</v>
      </c>
      <c r="H491" s="581">
        <f>+H492</f>
        <v>0</v>
      </c>
      <c r="I491" s="581">
        <f t="shared" si="27"/>
        <v>0</v>
      </c>
      <c r="L491" s="513"/>
      <c r="M491" s="510"/>
    </row>
    <row r="492" spans="1:13" ht="17.25" hidden="1" customHeight="1" thickBot="1" x14ac:dyDescent="0.35">
      <c r="A492" s="504" t="s">
        <v>1771</v>
      </c>
      <c r="B492" s="572" t="s">
        <v>287</v>
      </c>
      <c r="C492" s="504"/>
      <c r="D492" s="504"/>
      <c r="E492" s="506"/>
      <c r="F492" s="506">
        <v>0</v>
      </c>
      <c r="G492" s="506">
        <v>0</v>
      </c>
      <c r="H492" s="505">
        <f>SUBTOTAL(9,E492:G492)</f>
        <v>0</v>
      </c>
      <c r="I492" s="505">
        <f t="shared" si="27"/>
        <v>0</v>
      </c>
      <c r="L492" s="513"/>
      <c r="M492" s="510"/>
    </row>
    <row r="493" spans="1:13" ht="45" hidden="1" x14ac:dyDescent="0.3">
      <c r="A493" s="583">
        <v>2</v>
      </c>
      <c r="B493" s="584">
        <v>7</v>
      </c>
      <c r="C493" s="585">
        <v>1</v>
      </c>
      <c r="D493" s="585">
        <v>3</v>
      </c>
      <c r="E493" s="585"/>
      <c r="F493" s="586" t="s">
        <v>288</v>
      </c>
      <c r="G493" s="587">
        <f>+G494</f>
        <v>0</v>
      </c>
      <c r="H493" s="587">
        <f>+H494</f>
        <v>0</v>
      </c>
      <c r="I493" s="587">
        <f>+I494</f>
        <v>0</v>
      </c>
      <c r="J493" s="518">
        <f>+J494</f>
        <v>0</v>
      </c>
      <c r="K493" s="519">
        <f t="shared" ref="K493:K516" si="28">IFERROR(J493/$H$17*100,"0.00")</f>
        <v>0</v>
      </c>
      <c r="L493" s="509"/>
      <c r="M493" s="510"/>
    </row>
    <row r="494" spans="1:13" ht="45" hidden="1" x14ac:dyDescent="0.3">
      <c r="A494" s="588">
        <v>2</v>
      </c>
      <c r="B494" s="589">
        <v>7</v>
      </c>
      <c r="C494" s="590">
        <v>1</v>
      </c>
      <c r="D494" s="590">
        <v>3</v>
      </c>
      <c r="E494" s="590" t="s">
        <v>300</v>
      </c>
      <c r="F494" s="591" t="s">
        <v>288</v>
      </c>
      <c r="G494" s="592"/>
      <c r="H494" s="592"/>
      <c r="I494" s="592"/>
      <c r="J494" s="520">
        <f>SUBTOTAL(9,G494:I494)</f>
        <v>0</v>
      </c>
      <c r="K494" s="521">
        <f t="shared" si="28"/>
        <v>0</v>
      </c>
      <c r="L494" s="509"/>
      <c r="M494" s="510"/>
    </row>
    <row r="495" spans="1:13" ht="30" hidden="1" x14ac:dyDescent="0.3">
      <c r="A495" s="583">
        <v>2</v>
      </c>
      <c r="B495" s="584">
        <v>7</v>
      </c>
      <c r="C495" s="585">
        <v>1</v>
      </c>
      <c r="D495" s="585">
        <v>4</v>
      </c>
      <c r="E495" s="585"/>
      <c r="F495" s="586" t="s">
        <v>289</v>
      </c>
      <c r="G495" s="587">
        <f>+G496</f>
        <v>0</v>
      </c>
      <c r="H495" s="587">
        <f>+H496</f>
        <v>0</v>
      </c>
      <c r="I495" s="587">
        <f>+I496</f>
        <v>0</v>
      </c>
      <c r="J495" s="518">
        <f>+J496</f>
        <v>0</v>
      </c>
      <c r="K495" s="519">
        <f t="shared" si="28"/>
        <v>0</v>
      </c>
      <c r="L495" s="509"/>
      <c r="M495" s="510"/>
    </row>
    <row r="496" spans="1:13" ht="30" hidden="1" x14ac:dyDescent="0.3">
      <c r="A496" s="588">
        <v>2</v>
      </c>
      <c r="B496" s="589">
        <v>7</v>
      </c>
      <c r="C496" s="590">
        <v>1</v>
      </c>
      <c r="D496" s="590">
        <v>4</v>
      </c>
      <c r="E496" s="590" t="s">
        <v>300</v>
      </c>
      <c r="F496" s="591" t="s">
        <v>289</v>
      </c>
      <c r="G496" s="592"/>
      <c r="H496" s="592"/>
      <c r="I496" s="592"/>
      <c r="J496" s="520">
        <f>SUBTOTAL(9,G496:I496)</f>
        <v>0</v>
      </c>
      <c r="K496" s="521">
        <f t="shared" si="28"/>
        <v>0</v>
      </c>
      <c r="L496" s="509"/>
      <c r="M496" s="510"/>
    </row>
    <row r="497" spans="1:13" ht="45" hidden="1" x14ac:dyDescent="0.3">
      <c r="A497" s="593">
        <v>2</v>
      </c>
      <c r="B497" s="584">
        <v>7</v>
      </c>
      <c r="C497" s="585">
        <v>1</v>
      </c>
      <c r="D497" s="585">
        <v>5</v>
      </c>
      <c r="E497" s="585"/>
      <c r="F497" s="594" t="s">
        <v>444</v>
      </c>
      <c r="G497" s="587">
        <f>+G498</f>
        <v>0</v>
      </c>
      <c r="H497" s="587">
        <f>+H498</f>
        <v>0</v>
      </c>
      <c r="I497" s="587">
        <f>+I498</f>
        <v>0</v>
      </c>
      <c r="J497" s="518">
        <f>+J498</f>
        <v>0</v>
      </c>
      <c r="K497" s="519">
        <f t="shared" si="28"/>
        <v>0</v>
      </c>
      <c r="L497" s="509"/>
      <c r="M497" s="510"/>
    </row>
    <row r="498" spans="1:13" ht="45" hidden="1" x14ac:dyDescent="0.3">
      <c r="A498" s="588">
        <v>2</v>
      </c>
      <c r="B498" s="589">
        <v>7</v>
      </c>
      <c r="C498" s="590">
        <v>1</v>
      </c>
      <c r="D498" s="590">
        <v>5</v>
      </c>
      <c r="E498" s="590" t="s">
        <v>300</v>
      </c>
      <c r="F498" s="591" t="s">
        <v>444</v>
      </c>
      <c r="G498" s="592"/>
      <c r="H498" s="592"/>
      <c r="I498" s="592"/>
      <c r="J498" s="520">
        <f>SUBTOTAL(9,G498:I498)</f>
        <v>0</v>
      </c>
      <c r="K498" s="521">
        <f t="shared" si="28"/>
        <v>0</v>
      </c>
      <c r="L498" s="509"/>
      <c r="M498" s="510"/>
    </row>
    <row r="499" spans="1:13" hidden="1" x14ac:dyDescent="0.3">
      <c r="A499" s="595">
        <v>2</v>
      </c>
      <c r="B499" s="596">
        <v>7</v>
      </c>
      <c r="C499" s="597">
        <v>2</v>
      </c>
      <c r="D499" s="597"/>
      <c r="E499" s="597"/>
      <c r="F499" s="598" t="s">
        <v>290</v>
      </c>
      <c r="G499" s="599">
        <f>+G500+G502+G504+G506+G508+G510</f>
        <v>0</v>
      </c>
      <c r="H499" s="599">
        <f>+H500+H502+H504+H506+H508+H510</f>
        <v>0</v>
      </c>
      <c r="I499" s="599">
        <f>+I500+I502+I504+I506+I508+I510</f>
        <v>0</v>
      </c>
      <c r="J499" s="522">
        <f>+J500+J502+J504+J506+J508+J510</f>
        <v>0</v>
      </c>
      <c r="K499" s="523">
        <f t="shared" si="28"/>
        <v>0</v>
      </c>
      <c r="L499" s="509"/>
      <c r="M499" s="510"/>
    </row>
    <row r="500" spans="1:13" ht="30" hidden="1" x14ac:dyDescent="0.3">
      <c r="A500" s="583">
        <v>2</v>
      </c>
      <c r="B500" s="584">
        <v>7</v>
      </c>
      <c r="C500" s="585">
        <v>2</v>
      </c>
      <c r="D500" s="585">
        <v>1</v>
      </c>
      <c r="E500" s="585"/>
      <c r="F500" s="586" t="s">
        <v>291</v>
      </c>
      <c r="G500" s="587">
        <f>+G501</f>
        <v>0</v>
      </c>
      <c r="H500" s="587">
        <f>+H501</f>
        <v>0</v>
      </c>
      <c r="I500" s="587">
        <f>+I501</f>
        <v>0</v>
      </c>
      <c r="J500" s="518">
        <f>+J501</f>
        <v>0</v>
      </c>
      <c r="K500" s="519">
        <f t="shared" si="28"/>
        <v>0</v>
      </c>
      <c r="L500" s="509"/>
      <c r="M500" s="510"/>
    </row>
    <row r="501" spans="1:13" ht="30" hidden="1" x14ac:dyDescent="0.3">
      <c r="A501" s="588">
        <v>2</v>
      </c>
      <c r="B501" s="589">
        <v>7</v>
      </c>
      <c r="C501" s="590">
        <v>2</v>
      </c>
      <c r="D501" s="590">
        <v>1</v>
      </c>
      <c r="E501" s="590" t="s">
        <v>300</v>
      </c>
      <c r="F501" s="591" t="s">
        <v>291</v>
      </c>
      <c r="G501" s="592"/>
      <c r="H501" s="592"/>
      <c r="I501" s="592"/>
      <c r="J501" s="520">
        <f>SUBTOTAL(9,G501:I501)</f>
        <v>0</v>
      </c>
      <c r="K501" s="521">
        <f t="shared" si="28"/>
        <v>0</v>
      </c>
      <c r="L501" s="509"/>
      <c r="M501" s="510"/>
    </row>
    <row r="502" spans="1:13" hidden="1" x14ac:dyDescent="0.3">
      <c r="A502" s="583">
        <v>2</v>
      </c>
      <c r="B502" s="584">
        <v>7</v>
      </c>
      <c r="C502" s="585">
        <v>2</v>
      </c>
      <c r="D502" s="585">
        <v>2</v>
      </c>
      <c r="E502" s="585"/>
      <c r="F502" s="586" t="s">
        <v>292</v>
      </c>
      <c r="G502" s="587">
        <f>+G503</f>
        <v>0</v>
      </c>
      <c r="H502" s="587">
        <f>+H503</f>
        <v>0</v>
      </c>
      <c r="I502" s="587">
        <f>+I503</f>
        <v>0</v>
      </c>
      <c r="J502" s="518">
        <f>+J503</f>
        <v>0</v>
      </c>
      <c r="K502" s="519">
        <f t="shared" si="28"/>
        <v>0</v>
      </c>
      <c r="L502" s="509"/>
      <c r="M502" s="510"/>
    </row>
    <row r="503" spans="1:13" hidden="1" x14ac:dyDescent="0.3">
      <c r="A503" s="588">
        <v>2</v>
      </c>
      <c r="B503" s="589">
        <v>7</v>
      </c>
      <c r="C503" s="590">
        <v>2</v>
      </c>
      <c r="D503" s="590">
        <v>2</v>
      </c>
      <c r="E503" s="590" t="s">
        <v>300</v>
      </c>
      <c r="F503" s="591" t="s">
        <v>292</v>
      </c>
      <c r="G503" s="592"/>
      <c r="H503" s="592"/>
      <c r="I503" s="592"/>
      <c r="J503" s="520">
        <f>SUBTOTAL(9,G503:I503)</f>
        <v>0</v>
      </c>
      <c r="K503" s="521">
        <f t="shared" si="28"/>
        <v>0</v>
      </c>
      <c r="L503" s="509"/>
      <c r="M503" s="510"/>
    </row>
    <row r="504" spans="1:13" ht="30" hidden="1" x14ac:dyDescent="0.3">
      <c r="A504" s="583">
        <v>2</v>
      </c>
      <c r="B504" s="584">
        <v>7</v>
      </c>
      <c r="C504" s="585">
        <v>2</v>
      </c>
      <c r="D504" s="585">
        <v>3</v>
      </c>
      <c r="E504" s="585"/>
      <c r="F504" s="586" t="s">
        <v>293</v>
      </c>
      <c r="G504" s="587">
        <f>+G505</f>
        <v>0</v>
      </c>
      <c r="H504" s="587">
        <f>+H505</f>
        <v>0</v>
      </c>
      <c r="I504" s="587">
        <f>+I505</f>
        <v>0</v>
      </c>
      <c r="J504" s="518">
        <f>+J505</f>
        <v>0</v>
      </c>
      <c r="K504" s="519">
        <f t="shared" si="28"/>
        <v>0</v>
      </c>
      <c r="L504" s="509"/>
      <c r="M504" s="510"/>
    </row>
    <row r="505" spans="1:13" ht="30" hidden="1" x14ac:dyDescent="0.3">
      <c r="A505" s="588">
        <v>2</v>
      </c>
      <c r="B505" s="589">
        <v>7</v>
      </c>
      <c r="C505" s="590">
        <v>2</v>
      </c>
      <c r="D505" s="590">
        <v>3</v>
      </c>
      <c r="E505" s="590" t="s">
        <v>300</v>
      </c>
      <c r="F505" s="591" t="s">
        <v>293</v>
      </c>
      <c r="G505" s="592"/>
      <c r="H505" s="592"/>
      <c r="I505" s="592"/>
      <c r="J505" s="520">
        <f>SUBTOTAL(9,G505:I505)</f>
        <v>0</v>
      </c>
      <c r="K505" s="521">
        <f t="shared" si="28"/>
        <v>0</v>
      </c>
      <c r="L505" s="509"/>
      <c r="M505" s="510"/>
    </row>
    <row r="506" spans="1:13" ht="45" hidden="1" x14ac:dyDescent="0.3">
      <c r="A506" s="583">
        <v>2</v>
      </c>
      <c r="B506" s="584">
        <v>7</v>
      </c>
      <c r="C506" s="585">
        <v>2</v>
      </c>
      <c r="D506" s="585">
        <v>4</v>
      </c>
      <c r="E506" s="585"/>
      <c r="F506" s="586" t="s">
        <v>294</v>
      </c>
      <c r="G506" s="587">
        <f>+G507</f>
        <v>0</v>
      </c>
      <c r="H506" s="587">
        <f>+H507</f>
        <v>0</v>
      </c>
      <c r="I506" s="587">
        <f>+I507</f>
        <v>0</v>
      </c>
      <c r="J506" s="518">
        <f>+J507</f>
        <v>0</v>
      </c>
      <c r="K506" s="519">
        <f t="shared" si="28"/>
        <v>0</v>
      </c>
      <c r="L506" s="509"/>
      <c r="M506" s="510"/>
    </row>
    <row r="507" spans="1:13" ht="45" hidden="1" x14ac:dyDescent="0.3">
      <c r="A507" s="588">
        <v>2</v>
      </c>
      <c r="B507" s="589">
        <v>7</v>
      </c>
      <c r="C507" s="590">
        <v>2</v>
      </c>
      <c r="D507" s="590">
        <v>4</v>
      </c>
      <c r="E507" s="590" t="s">
        <v>300</v>
      </c>
      <c r="F507" s="591" t="s">
        <v>294</v>
      </c>
      <c r="G507" s="592"/>
      <c r="H507" s="592"/>
      <c r="I507" s="592"/>
      <c r="J507" s="520">
        <f>SUBTOTAL(9,G507:I507)</f>
        <v>0</v>
      </c>
      <c r="K507" s="521">
        <f t="shared" si="28"/>
        <v>0</v>
      </c>
      <c r="L507" s="509"/>
      <c r="M507" s="510"/>
    </row>
    <row r="508" spans="1:13" hidden="1" x14ac:dyDescent="0.3">
      <c r="A508" s="583">
        <v>2</v>
      </c>
      <c r="B508" s="584">
        <v>7</v>
      </c>
      <c r="C508" s="585">
        <v>2</v>
      </c>
      <c r="D508" s="585">
        <v>7</v>
      </c>
      <c r="E508" s="585"/>
      <c r="F508" s="586" t="s">
        <v>295</v>
      </c>
      <c r="G508" s="587">
        <f>+G509</f>
        <v>0</v>
      </c>
      <c r="H508" s="587">
        <f>+H509</f>
        <v>0</v>
      </c>
      <c r="I508" s="587">
        <f>+I509</f>
        <v>0</v>
      </c>
      <c r="J508" s="518">
        <f>+J509</f>
        <v>0</v>
      </c>
      <c r="K508" s="519">
        <f t="shared" si="28"/>
        <v>0</v>
      </c>
      <c r="L508" s="509"/>
      <c r="M508" s="510"/>
    </row>
    <row r="509" spans="1:13" hidden="1" x14ac:dyDescent="0.3">
      <c r="A509" s="588">
        <v>2</v>
      </c>
      <c r="B509" s="589">
        <v>7</v>
      </c>
      <c r="C509" s="590">
        <v>2</v>
      </c>
      <c r="D509" s="590">
        <v>7</v>
      </c>
      <c r="E509" s="590" t="s">
        <v>300</v>
      </c>
      <c r="F509" s="591" t="s">
        <v>295</v>
      </c>
      <c r="G509" s="592"/>
      <c r="H509" s="592"/>
      <c r="I509" s="592"/>
      <c r="J509" s="520">
        <f>SUBTOTAL(9,G509:I509)</f>
        <v>0</v>
      </c>
      <c r="K509" s="521">
        <f t="shared" si="28"/>
        <v>0</v>
      </c>
      <c r="L509" s="509"/>
      <c r="M509" s="510"/>
    </row>
    <row r="510" spans="1:13" ht="30" hidden="1" x14ac:dyDescent="0.3">
      <c r="A510" s="583">
        <v>2</v>
      </c>
      <c r="B510" s="584">
        <v>7</v>
      </c>
      <c r="C510" s="585">
        <v>2</v>
      </c>
      <c r="D510" s="585">
        <v>8</v>
      </c>
      <c r="E510" s="585"/>
      <c r="F510" s="586" t="s">
        <v>296</v>
      </c>
      <c r="G510" s="587">
        <f>+G511</f>
        <v>0</v>
      </c>
      <c r="H510" s="587">
        <f>+H511</f>
        <v>0</v>
      </c>
      <c r="I510" s="587">
        <f>+I511</f>
        <v>0</v>
      </c>
      <c r="J510" s="518">
        <f>+J511</f>
        <v>0</v>
      </c>
      <c r="K510" s="519">
        <f t="shared" si="28"/>
        <v>0</v>
      </c>
      <c r="L510" s="509"/>
      <c r="M510" s="510"/>
    </row>
    <row r="511" spans="1:13" ht="30" hidden="1" x14ac:dyDescent="0.3">
      <c r="A511" s="588">
        <v>2</v>
      </c>
      <c r="B511" s="589">
        <v>7</v>
      </c>
      <c r="C511" s="590">
        <v>2</v>
      </c>
      <c r="D511" s="590">
        <v>8</v>
      </c>
      <c r="E511" s="590" t="s">
        <v>300</v>
      </c>
      <c r="F511" s="591" t="s">
        <v>296</v>
      </c>
      <c r="G511" s="592"/>
      <c r="H511" s="592"/>
      <c r="I511" s="592"/>
      <c r="J511" s="520">
        <f>SUBTOTAL(9,G511:I511)</f>
        <v>0</v>
      </c>
      <c r="K511" s="521">
        <f t="shared" si="28"/>
        <v>0</v>
      </c>
      <c r="L511" s="509"/>
      <c r="M511" s="510"/>
    </row>
    <row r="512" spans="1:13" ht="45" hidden="1" x14ac:dyDescent="0.3">
      <c r="A512" s="595">
        <v>2</v>
      </c>
      <c r="B512" s="596">
        <v>7</v>
      </c>
      <c r="C512" s="597">
        <v>3</v>
      </c>
      <c r="D512" s="597"/>
      <c r="E512" s="597"/>
      <c r="F512" s="598" t="s">
        <v>297</v>
      </c>
      <c r="G512" s="599">
        <f>+G513+G515</f>
        <v>0</v>
      </c>
      <c r="H512" s="599">
        <f>+H513+H515</f>
        <v>0</v>
      </c>
      <c r="I512" s="599">
        <f>+I513+I515</f>
        <v>0</v>
      </c>
      <c r="J512" s="522">
        <f>+J513+J515</f>
        <v>0</v>
      </c>
      <c r="K512" s="523">
        <f t="shared" si="28"/>
        <v>0</v>
      </c>
      <c r="L512" s="509"/>
      <c r="M512" s="510"/>
    </row>
    <row r="513" spans="1:13" ht="60" hidden="1" x14ac:dyDescent="0.3">
      <c r="A513" s="583">
        <v>2</v>
      </c>
      <c r="B513" s="584">
        <v>7</v>
      </c>
      <c r="C513" s="585">
        <v>3</v>
      </c>
      <c r="D513" s="585">
        <v>1</v>
      </c>
      <c r="E513" s="585"/>
      <c r="F513" s="586" t="s">
        <v>298</v>
      </c>
      <c r="G513" s="587">
        <f>+G514</f>
        <v>0</v>
      </c>
      <c r="H513" s="587">
        <f>+H514</f>
        <v>0</v>
      </c>
      <c r="I513" s="587">
        <f>+I514</f>
        <v>0</v>
      </c>
      <c r="J513" s="518">
        <f>+J514</f>
        <v>0</v>
      </c>
      <c r="K513" s="519">
        <f t="shared" si="28"/>
        <v>0</v>
      </c>
      <c r="L513" s="509"/>
      <c r="M513" s="510"/>
    </row>
    <row r="514" spans="1:13" ht="60" hidden="1" x14ac:dyDescent="0.3">
      <c r="A514" s="588">
        <v>2</v>
      </c>
      <c r="B514" s="589">
        <v>7</v>
      </c>
      <c r="C514" s="590">
        <v>3</v>
      </c>
      <c r="D514" s="590">
        <v>1</v>
      </c>
      <c r="E514" s="590" t="s">
        <v>300</v>
      </c>
      <c r="F514" s="591" t="s">
        <v>298</v>
      </c>
      <c r="G514" s="592"/>
      <c r="H514" s="592"/>
      <c r="I514" s="592"/>
      <c r="J514" s="520">
        <f>SUBTOTAL(9,G514:I514)</f>
        <v>0</v>
      </c>
      <c r="K514" s="521">
        <f t="shared" si="28"/>
        <v>0</v>
      </c>
      <c r="L514" s="509"/>
      <c r="M514" s="510"/>
    </row>
    <row r="515" spans="1:13" ht="60" hidden="1" x14ac:dyDescent="0.3">
      <c r="A515" s="583">
        <v>2</v>
      </c>
      <c r="B515" s="584">
        <v>7</v>
      </c>
      <c r="C515" s="585">
        <v>3</v>
      </c>
      <c r="D515" s="585">
        <v>2</v>
      </c>
      <c r="E515" s="585"/>
      <c r="F515" s="586" t="s">
        <v>299</v>
      </c>
      <c r="G515" s="587">
        <f>+G516</f>
        <v>0</v>
      </c>
      <c r="H515" s="587">
        <f>+H516</f>
        <v>0</v>
      </c>
      <c r="I515" s="587">
        <f>+I516</f>
        <v>0</v>
      </c>
      <c r="J515" s="518">
        <f>+J516</f>
        <v>0</v>
      </c>
      <c r="K515" s="519">
        <f t="shared" si="28"/>
        <v>0</v>
      </c>
      <c r="L515" s="509"/>
      <c r="M515" s="510"/>
    </row>
    <row r="516" spans="1:13" ht="60.75" hidden="1" thickBot="1" x14ac:dyDescent="0.35">
      <c r="A516" s="600">
        <v>2</v>
      </c>
      <c r="B516" s="601">
        <v>7</v>
      </c>
      <c r="C516" s="602">
        <v>3</v>
      </c>
      <c r="D516" s="602">
        <v>2</v>
      </c>
      <c r="E516" s="602" t="s">
        <v>300</v>
      </c>
      <c r="F516" s="603" t="s">
        <v>299</v>
      </c>
      <c r="G516" s="604"/>
      <c r="H516" s="604"/>
      <c r="I516" s="604"/>
      <c r="J516" s="520">
        <f>SUBTOTAL(9,G516:I516)</f>
        <v>0</v>
      </c>
      <c r="K516" s="521">
        <f t="shared" si="28"/>
        <v>0</v>
      </c>
      <c r="L516" s="509"/>
      <c r="M516" s="510"/>
    </row>
    <row r="517" spans="1:13" s="511" customFormat="1" x14ac:dyDescent="0.3">
      <c r="A517" s="605"/>
      <c r="B517" s="606"/>
      <c r="C517" s="605"/>
      <c r="D517" s="605"/>
      <c r="E517" s="605"/>
      <c r="F517" s="605"/>
      <c r="G517" s="605"/>
      <c r="H517" s="605"/>
      <c r="I517" s="605"/>
      <c r="J517" s="524"/>
      <c r="K517" s="524"/>
      <c r="L517" s="510"/>
    </row>
    <row r="518" spans="1:13" s="511" customFormat="1" x14ac:dyDescent="0.3">
      <c r="A518" s="607"/>
      <c r="B518" s="608"/>
      <c r="C518" s="607"/>
      <c r="D518" s="607"/>
      <c r="E518" s="607"/>
      <c r="F518" s="607"/>
      <c r="G518" s="607"/>
      <c r="H518" s="607"/>
      <c r="I518" s="607"/>
      <c r="J518" s="524"/>
      <c r="K518" s="524"/>
      <c r="L518" s="525"/>
    </row>
    <row r="519" spans="1:13" s="511" customFormat="1" x14ac:dyDescent="0.3">
      <c r="A519" s="607"/>
      <c r="B519" s="608"/>
      <c r="C519" s="607"/>
      <c r="D519" s="607"/>
      <c r="E519" s="607"/>
      <c r="F519" s="607"/>
      <c r="G519" s="607"/>
      <c r="H519" s="607"/>
      <c r="I519" s="607"/>
      <c r="J519" s="524"/>
      <c r="K519" s="524"/>
      <c r="L519" s="525"/>
    </row>
    <row r="520" spans="1:13" s="511" customFormat="1" x14ac:dyDescent="0.3">
      <c r="A520" s="123"/>
      <c r="B520" s="609"/>
      <c r="C520" s="123"/>
      <c r="D520" s="123"/>
      <c r="E520" s="123"/>
      <c r="F520" s="325"/>
      <c r="G520" s="123"/>
      <c r="H520" s="123"/>
      <c r="I520" s="123"/>
      <c r="L520" s="525"/>
    </row>
    <row r="521" spans="1:13" s="511" customFormat="1" x14ac:dyDescent="0.3">
      <c r="A521" s="383"/>
      <c r="B521" s="610" t="s">
        <v>1772</v>
      </c>
      <c r="C521" s="352"/>
      <c r="D521" s="352"/>
      <c r="E521" s="352"/>
      <c r="F521" s="682" t="s">
        <v>1779</v>
      </c>
      <c r="G521" s="682"/>
      <c r="H521" s="682"/>
      <c r="I521" s="682"/>
      <c r="L521" s="525"/>
    </row>
    <row r="522" spans="1:13" s="511" customFormat="1" x14ac:dyDescent="0.3">
      <c r="A522" s="123"/>
      <c r="B522" s="611" t="s">
        <v>1773</v>
      </c>
      <c r="C522" s="123"/>
      <c r="D522" s="123"/>
      <c r="E522" s="123"/>
      <c r="F522" s="683" t="s">
        <v>1869</v>
      </c>
      <c r="G522" s="683"/>
      <c r="H522" s="683"/>
      <c r="I522" s="683"/>
      <c r="J522" s="525"/>
      <c r="L522" s="525"/>
    </row>
    <row r="523" spans="1:13" s="511" customFormat="1" x14ac:dyDescent="0.3">
      <c r="A523" s="123"/>
      <c r="B523" s="609"/>
      <c r="C523" s="123"/>
      <c r="D523" s="123"/>
      <c r="E523" s="123"/>
      <c r="F523" s="325"/>
      <c r="G523" s="123"/>
      <c r="H523" s="123"/>
      <c r="I523" s="123"/>
      <c r="J523" s="525"/>
      <c r="L523" s="525"/>
    </row>
    <row r="524" spans="1:13" s="511" customFormat="1" x14ac:dyDescent="0.3">
      <c r="A524" s="123"/>
      <c r="B524" s="609"/>
      <c r="C524" s="123"/>
      <c r="D524" s="123"/>
      <c r="E524" s="123"/>
      <c r="F524" s="325"/>
      <c r="G524" s="123"/>
      <c r="H524" s="123"/>
      <c r="I524" s="123"/>
      <c r="J524" s="525"/>
      <c r="L524" s="525"/>
    </row>
    <row r="525" spans="1:13" s="511" customFormat="1" x14ac:dyDescent="0.3">
      <c r="A525" s="123"/>
      <c r="B525" s="609"/>
      <c r="C525" s="123"/>
      <c r="D525" s="123"/>
      <c r="E525" s="123"/>
      <c r="F525" s="325"/>
      <c r="G525" s="123"/>
      <c r="H525" s="123"/>
      <c r="I525" s="123"/>
      <c r="J525" s="525"/>
      <c r="L525" s="525"/>
    </row>
    <row r="526" spans="1:13" s="511" customFormat="1" x14ac:dyDescent="0.3">
      <c r="A526" s="123"/>
      <c r="B526" s="612"/>
      <c r="C526" s="123"/>
      <c r="D526" s="123"/>
      <c r="E526" s="123"/>
      <c r="F526" s="325"/>
      <c r="G526" s="123"/>
      <c r="H526" s="123"/>
      <c r="I526" s="123"/>
      <c r="J526" s="525"/>
      <c r="L526" s="525"/>
    </row>
    <row r="527" spans="1:13" s="511" customFormat="1" x14ac:dyDescent="0.3">
      <c r="A527" s="462" t="s">
        <v>1867</v>
      </c>
      <c r="B527" s="613"/>
      <c r="C527" s="123"/>
      <c r="D527" s="123"/>
      <c r="E527" s="123"/>
      <c r="F527" s="462" t="s">
        <v>1870</v>
      </c>
      <c r="G527" s="614"/>
      <c r="H527" s="462"/>
      <c r="I527" s="383"/>
      <c r="J527" s="525"/>
      <c r="L527" s="525"/>
    </row>
    <row r="528" spans="1:13" s="511" customFormat="1" x14ac:dyDescent="0.3">
      <c r="A528" s="463" t="s">
        <v>1868</v>
      </c>
      <c r="B528" s="611"/>
      <c r="C528" s="123"/>
      <c r="D528" s="123"/>
      <c r="E528" s="123"/>
      <c r="F528" s="463" t="s">
        <v>1871</v>
      </c>
      <c r="G528" s="615"/>
      <c r="H528" s="463"/>
      <c r="I528" s="123"/>
      <c r="J528" s="525"/>
      <c r="L528" s="525"/>
    </row>
    <row r="529" spans="1:12" s="511" customFormat="1" x14ac:dyDescent="0.3">
      <c r="A529" s="123"/>
      <c r="B529" s="609"/>
      <c r="C529" s="123"/>
      <c r="D529" s="123"/>
      <c r="E529" s="123"/>
      <c r="F529" s="464"/>
      <c r="G529" s="463"/>
      <c r="H529" s="463"/>
      <c r="I529" s="123"/>
      <c r="J529" s="525"/>
      <c r="L529" s="525"/>
    </row>
    <row r="530" spans="1:12" s="511" customFormat="1" x14ac:dyDescent="0.3">
      <c r="A530" s="123"/>
      <c r="B530" s="609"/>
      <c r="C530" s="123"/>
      <c r="D530" s="123"/>
      <c r="E530" s="123"/>
      <c r="F530" s="325"/>
      <c r="G530" s="123"/>
      <c r="H530" s="123"/>
      <c r="I530" s="123"/>
      <c r="J530" s="525"/>
      <c r="L530" s="525"/>
    </row>
    <row r="531" spans="1:12" s="511" customFormat="1" x14ac:dyDescent="0.3">
      <c r="A531" s="123"/>
      <c r="B531" s="609"/>
      <c r="C531" s="123"/>
      <c r="D531" s="123"/>
      <c r="E531" s="123"/>
      <c r="F531" s="325"/>
      <c r="G531" s="123"/>
      <c r="H531" s="123"/>
      <c r="I531" s="123"/>
      <c r="J531" s="525"/>
      <c r="L531" s="525"/>
    </row>
    <row r="532" spans="1:12" s="511" customFormat="1" x14ac:dyDescent="0.3">
      <c r="A532" s="123"/>
      <c r="B532" s="609"/>
      <c r="C532" s="123"/>
      <c r="D532" s="123"/>
      <c r="E532" s="123"/>
      <c r="F532" s="325"/>
      <c r="G532" s="123"/>
      <c r="H532" s="123"/>
      <c r="I532" s="123"/>
      <c r="J532" s="525"/>
      <c r="L532" s="525"/>
    </row>
    <row r="533" spans="1:12" s="511" customFormat="1" ht="24.75" customHeight="1" x14ac:dyDescent="0.3">
      <c r="A533" s="684" t="s">
        <v>1873</v>
      </c>
      <c r="B533" s="684"/>
      <c r="C533" s="123"/>
      <c r="D533" s="123"/>
      <c r="E533" s="123"/>
      <c r="F533" s="686" t="s">
        <v>1853</v>
      </c>
      <c r="G533" s="686"/>
      <c r="H533" s="686"/>
      <c r="I533" s="686"/>
      <c r="J533" s="525"/>
      <c r="L533" s="525"/>
    </row>
    <row r="534" spans="1:12" s="511" customFormat="1" x14ac:dyDescent="0.3">
      <c r="A534" s="463" t="s">
        <v>1872</v>
      </c>
      <c r="B534" s="611"/>
      <c r="C534" s="123"/>
      <c r="D534" s="123"/>
      <c r="E534" s="123"/>
      <c r="F534" s="463" t="s">
        <v>1876</v>
      </c>
      <c r="G534" s="615"/>
      <c r="H534" s="463"/>
      <c r="I534" s="123"/>
      <c r="J534" s="525"/>
      <c r="L534" s="525"/>
    </row>
    <row r="535" spans="1:12" s="511" customFormat="1" x14ac:dyDescent="0.3">
      <c r="A535" s="123"/>
      <c r="B535" s="609"/>
      <c r="C535" s="123"/>
      <c r="D535" s="123"/>
      <c r="E535" s="123"/>
      <c r="F535" s="464"/>
      <c r="G535" s="463"/>
      <c r="H535" s="463"/>
      <c r="I535" s="123"/>
      <c r="J535" s="525"/>
      <c r="L535" s="525"/>
    </row>
    <row r="536" spans="1:12" s="511" customFormat="1" x14ac:dyDescent="0.3">
      <c r="A536" s="123"/>
      <c r="B536" s="609"/>
      <c r="C536" s="123"/>
      <c r="D536" s="123"/>
      <c r="E536" s="123"/>
      <c r="F536" s="325"/>
      <c r="G536" s="123"/>
      <c r="H536" s="123"/>
      <c r="I536" s="123"/>
      <c r="J536" s="525"/>
      <c r="L536" s="525"/>
    </row>
    <row r="537" spans="1:12" s="511" customFormat="1" x14ac:dyDescent="0.3">
      <c r="A537" s="123"/>
      <c r="B537" s="609"/>
      <c r="C537" s="123"/>
      <c r="D537" s="123"/>
      <c r="E537" s="123"/>
      <c r="F537" s="325"/>
      <c r="G537" s="123"/>
      <c r="H537" s="123"/>
      <c r="I537" s="123"/>
      <c r="J537" s="525"/>
      <c r="L537" s="525"/>
    </row>
    <row r="538" spans="1:12" s="511" customFormat="1" x14ac:dyDescent="0.3">
      <c r="A538" s="123"/>
      <c r="B538" s="609"/>
      <c r="C538" s="123"/>
      <c r="D538" s="123"/>
      <c r="E538" s="123"/>
      <c r="F538" s="325"/>
      <c r="G538" s="123"/>
      <c r="H538" s="123"/>
      <c r="I538" s="123"/>
      <c r="J538" s="525"/>
      <c r="L538" s="525"/>
    </row>
    <row r="539" spans="1:12" s="511" customFormat="1" x14ac:dyDescent="0.3">
      <c r="A539" s="462" t="s">
        <v>1874</v>
      </c>
      <c r="B539" s="610"/>
      <c r="C539" s="123"/>
      <c r="D539" s="123"/>
      <c r="E539" s="123"/>
      <c r="F539" s="465"/>
      <c r="G539" s="684" t="s">
        <v>1778</v>
      </c>
      <c r="H539" s="684"/>
      <c r="I539" s="684"/>
      <c r="J539" s="525"/>
      <c r="L539" s="525"/>
    </row>
    <row r="540" spans="1:12" s="511" customFormat="1" x14ac:dyDescent="0.3">
      <c r="A540" s="685" t="s">
        <v>1875</v>
      </c>
      <c r="B540" s="685"/>
      <c r="C540" s="123"/>
      <c r="D540" s="123"/>
      <c r="E540" s="123"/>
      <c r="F540" s="463" t="s">
        <v>1852</v>
      </c>
      <c r="G540" s="615"/>
      <c r="H540" s="463"/>
      <c r="I540" s="463"/>
      <c r="J540" s="525"/>
      <c r="L540" s="525"/>
    </row>
    <row r="541" spans="1:12" s="511" customFormat="1" x14ac:dyDescent="0.3">
      <c r="A541" s="463"/>
      <c r="B541" s="611"/>
      <c r="C541" s="123"/>
      <c r="D541" s="123"/>
      <c r="E541" s="123"/>
      <c r="F541" s="325"/>
      <c r="G541" s="123"/>
      <c r="H541" s="123"/>
      <c r="I541" s="123"/>
      <c r="J541" s="525"/>
      <c r="L541" s="525"/>
    </row>
    <row r="542" spans="1:12" s="511" customFormat="1" x14ac:dyDescent="0.3">
      <c r="A542" s="123"/>
      <c r="B542" s="609"/>
      <c r="C542" s="123"/>
      <c r="D542" s="123"/>
      <c r="E542" s="123"/>
      <c r="F542" s="325"/>
      <c r="G542" s="123"/>
      <c r="H542" s="123"/>
      <c r="I542" s="123"/>
      <c r="J542" s="525"/>
      <c r="L542" s="525"/>
    </row>
    <row r="543" spans="1:12" s="511" customFormat="1" x14ac:dyDescent="0.3">
      <c r="A543" s="123"/>
      <c r="B543" s="609"/>
      <c r="C543" s="123"/>
      <c r="D543" s="123"/>
      <c r="E543" s="123"/>
      <c r="F543" s="325"/>
      <c r="G543" s="123"/>
      <c r="H543" s="123"/>
      <c r="I543" s="123"/>
      <c r="J543" s="525"/>
      <c r="L543" s="525"/>
    </row>
    <row r="544" spans="1:12" s="511" customFormat="1" x14ac:dyDescent="0.3">
      <c r="A544" s="123"/>
      <c r="B544" s="609"/>
      <c r="C544" s="123"/>
      <c r="D544" s="123"/>
      <c r="E544" s="123"/>
      <c r="F544" s="325"/>
      <c r="G544" s="123"/>
      <c r="H544" s="123"/>
      <c r="I544" s="123"/>
      <c r="J544" s="525"/>
      <c r="L544" s="525"/>
    </row>
    <row r="545" spans="1:12" s="511" customFormat="1" x14ac:dyDescent="0.3">
      <c r="A545" s="123"/>
      <c r="B545" s="609"/>
      <c r="C545" s="123"/>
      <c r="D545" s="123"/>
      <c r="E545" s="682" t="s">
        <v>1780</v>
      </c>
      <c r="F545" s="682"/>
      <c r="G545" s="123"/>
      <c r="H545" s="123"/>
      <c r="I545" s="123"/>
      <c r="J545" s="525"/>
      <c r="L545" s="525"/>
    </row>
    <row r="546" spans="1:12" s="511" customFormat="1" x14ac:dyDescent="0.3">
      <c r="A546" s="123"/>
      <c r="B546" s="609"/>
      <c r="C546" s="123"/>
      <c r="D546" s="123"/>
      <c r="E546" s="683" t="s">
        <v>1781</v>
      </c>
      <c r="F546" s="683"/>
      <c r="G546" s="123"/>
      <c r="H546" s="123"/>
      <c r="I546" s="123"/>
      <c r="J546" s="525"/>
      <c r="L546" s="525"/>
    </row>
    <row r="547" spans="1:12" s="511" customFormat="1" x14ac:dyDescent="0.3">
      <c r="A547" s="123"/>
      <c r="B547" s="609"/>
      <c r="C547" s="123"/>
      <c r="D547" s="123"/>
      <c r="E547" s="123"/>
      <c r="F547" s="325"/>
      <c r="G547" s="123"/>
      <c r="H547" s="123"/>
      <c r="I547" s="123"/>
      <c r="J547" s="525"/>
      <c r="L547" s="525"/>
    </row>
    <row r="548" spans="1:12" s="511" customFormat="1" x14ac:dyDescent="0.3">
      <c r="A548" s="525"/>
      <c r="B548" s="530"/>
      <c r="C548" s="525"/>
      <c r="D548" s="525"/>
      <c r="E548" s="525"/>
      <c r="F548" s="526"/>
      <c r="G548" s="525"/>
      <c r="H548" s="525"/>
      <c r="I548" s="525"/>
      <c r="J548" s="525"/>
      <c r="L548" s="525"/>
    </row>
    <row r="549" spans="1:12" s="511" customFormat="1" x14ac:dyDescent="0.3">
      <c r="A549" s="525"/>
      <c r="B549" s="530"/>
      <c r="C549" s="525"/>
      <c r="D549" s="525"/>
      <c r="E549" s="525"/>
      <c r="F549" s="526"/>
      <c r="G549" s="525"/>
      <c r="H549" s="525"/>
      <c r="I549" s="525"/>
      <c r="J549" s="525"/>
      <c r="L549" s="525"/>
    </row>
    <row r="550" spans="1:12" s="511" customFormat="1" x14ac:dyDescent="0.3">
      <c r="A550" s="525"/>
      <c r="B550" s="530"/>
      <c r="C550" s="525"/>
      <c r="D550" s="525"/>
      <c r="E550" s="525"/>
      <c r="F550" s="526"/>
      <c r="G550" s="525"/>
      <c r="H550" s="525"/>
      <c r="I550" s="525"/>
      <c r="J550" s="525"/>
      <c r="L550" s="525"/>
    </row>
    <row r="551" spans="1:12" s="511" customFormat="1" x14ac:dyDescent="0.3">
      <c r="A551" s="525"/>
      <c r="B551" s="530"/>
      <c r="C551" s="525"/>
      <c r="D551" s="525"/>
      <c r="E551" s="525"/>
      <c r="F551" s="526"/>
      <c r="G551" s="525"/>
      <c r="H551" s="525"/>
      <c r="I551" s="525"/>
      <c r="J551" s="525"/>
      <c r="L551" s="525"/>
    </row>
    <row r="552" spans="1:12" s="511" customFormat="1" x14ac:dyDescent="0.3">
      <c r="A552" s="525"/>
      <c r="B552" s="530"/>
      <c r="C552" s="525"/>
      <c r="D552" s="525"/>
      <c r="E552" s="525"/>
      <c r="F552" s="526"/>
      <c r="G552" s="525"/>
      <c r="H552" s="525"/>
      <c r="I552" s="525"/>
      <c r="J552" s="525"/>
      <c r="L552" s="525"/>
    </row>
    <row r="553" spans="1:12" s="511" customFormat="1" x14ac:dyDescent="0.3">
      <c r="A553" s="525"/>
      <c r="B553" s="530"/>
      <c r="C553" s="525"/>
      <c r="D553" s="525"/>
      <c r="E553" s="525"/>
      <c r="F553" s="526"/>
      <c r="G553" s="525"/>
      <c r="H553" s="525"/>
      <c r="I553" s="525"/>
      <c r="J553" s="525"/>
      <c r="L553" s="525"/>
    </row>
    <row r="554" spans="1:12" s="511" customFormat="1" x14ac:dyDescent="0.3">
      <c r="A554" s="525"/>
      <c r="B554" s="530"/>
      <c r="C554" s="525"/>
      <c r="D554" s="525"/>
      <c r="E554" s="525"/>
      <c r="F554" s="526"/>
      <c r="G554" s="525"/>
      <c r="H554" s="525"/>
      <c r="I554" s="525"/>
      <c r="J554" s="525"/>
      <c r="L554" s="525"/>
    </row>
    <row r="555" spans="1:12" s="511" customFormat="1" x14ac:dyDescent="0.3">
      <c r="A555" s="525"/>
      <c r="B555" s="530"/>
      <c r="C555" s="525"/>
      <c r="D555" s="525"/>
      <c r="E555" s="525"/>
      <c r="F555" s="526"/>
      <c r="G555" s="525"/>
      <c r="H555" s="525"/>
      <c r="I555" s="525"/>
      <c r="J555" s="525"/>
      <c r="L555" s="525"/>
    </row>
    <row r="556" spans="1:12" s="511" customFormat="1" x14ac:dyDescent="0.3">
      <c r="A556" s="525"/>
      <c r="B556" s="530"/>
      <c r="C556" s="525"/>
      <c r="D556" s="525"/>
      <c r="E556" s="525"/>
      <c r="F556" s="526"/>
      <c r="G556" s="525"/>
      <c r="H556" s="525"/>
      <c r="I556" s="525"/>
      <c r="J556" s="525"/>
      <c r="L556" s="525"/>
    </row>
    <row r="557" spans="1:12" s="511" customFormat="1" x14ac:dyDescent="0.3">
      <c r="A557" s="525"/>
      <c r="B557" s="530"/>
      <c r="C557" s="525"/>
      <c r="D557" s="525"/>
      <c r="E557" s="525"/>
      <c r="F557" s="526"/>
      <c r="G557" s="525"/>
      <c r="H557" s="525"/>
      <c r="I557" s="525"/>
      <c r="J557" s="525"/>
      <c r="L557" s="525"/>
    </row>
    <row r="558" spans="1:12" s="511" customFormat="1" x14ac:dyDescent="0.3">
      <c r="A558" s="525"/>
      <c r="B558" s="530"/>
      <c r="C558" s="525"/>
      <c r="D558" s="525"/>
      <c r="E558" s="525"/>
      <c r="F558" s="526"/>
      <c r="G558" s="525"/>
      <c r="H558" s="525"/>
      <c r="I558" s="525"/>
      <c r="J558" s="525"/>
      <c r="L558" s="525"/>
    </row>
    <row r="559" spans="1:12" s="511" customFormat="1" x14ac:dyDescent="0.3">
      <c r="A559" s="525"/>
      <c r="B559" s="530"/>
      <c r="C559" s="525"/>
      <c r="D559" s="525"/>
      <c r="E559" s="525"/>
      <c r="F559" s="526"/>
      <c r="G559" s="525"/>
      <c r="H559" s="525"/>
      <c r="I559" s="525"/>
      <c r="J559" s="525"/>
      <c r="L559" s="525"/>
    </row>
    <row r="560" spans="1:12" s="511" customFormat="1" x14ac:dyDescent="0.3">
      <c r="A560" s="525"/>
      <c r="B560" s="530"/>
      <c r="C560" s="525"/>
      <c r="D560" s="525"/>
      <c r="E560" s="525"/>
      <c r="F560" s="526"/>
      <c r="G560" s="525"/>
      <c r="H560" s="525"/>
      <c r="I560" s="525"/>
      <c r="J560" s="525"/>
      <c r="L560" s="525"/>
    </row>
    <row r="561" spans="1:12" s="511" customFormat="1" x14ac:dyDescent="0.3">
      <c r="A561" s="525"/>
      <c r="B561" s="530"/>
      <c r="C561" s="525"/>
      <c r="D561" s="525"/>
      <c r="E561" s="525"/>
      <c r="F561" s="526"/>
      <c r="G561" s="525"/>
      <c r="H561" s="525"/>
      <c r="I561" s="525"/>
      <c r="J561" s="525"/>
      <c r="L561" s="525"/>
    </row>
    <row r="562" spans="1:12" s="511" customFormat="1" x14ac:dyDescent="0.3">
      <c r="A562" s="525"/>
      <c r="B562" s="530"/>
      <c r="C562" s="525"/>
      <c r="D562" s="525"/>
      <c r="E562" s="525"/>
      <c r="F562" s="526"/>
      <c r="G562" s="525"/>
      <c r="H562" s="525"/>
      <c r="I562" s="525"/>
      <c r="J562" s="525"/>
      <c r="L562" s="525"/>
    </row>
    <row r="563" spans="1:12" s="511" customFormat="1" x14ac:dyDescent="0.3">
      <c r="A563" s="525"/>
      <c r="B563" s="530"/>
      <c r="C563" s="525"/>
      <c r="D563" s="525"/>
      <c r="E563" s="525"/>
      <c r="F563" s="526"/>
      <c r="G563" s="525"/>
      <c r="H563" s="525"/>
      <c r="I563" s="525"/>
      <c r="J563" s="525"/>
      <c r="L563" s="525"/>
    </row>
    <row r="564" spans="1:12" s="511" customFormat="1" x14ac:dyDescent="0.3">
      <c r="A564" s="525"/>
      <c r="B564" s="530"/>
      <c r="C564" s="525"/>
      <c r="D564" s="525"/>
      <c r="E564" s="525"/>
      <c r="F564" s="526"/>
      <c r="G564" s="525"/>
      <c r="H564" s="525"/>
      <c r="I564" s="525"/>
      <c r="J564" s="525"/>
      <c r="L564" s="525"/>
    </row>
    <row r="565" spans="1:12" s="511" customFormat="1" x14ac:dyDescent="0.3">
      <c r="A565" s="525"/>
      <c r="B565" s="530"/>
      <c r="C565" s="525"/>
      <c r="D565" s="525"/>
      <c r="E565" s="525"/>
      <c r="F565" s="526"/>
      <c r="G565" s="525"/>
      <c r="H565" s="525"/>
      <c r="I565" s="525"/>
      <c r="J565" s="525"/>
      <c r="L565" s="525"/>
    </row>
    <row r="566" spans="1:12" s="511" customFormat="1" x14ac:dyDescent="0.3">
      <c r="A566" s="525"/>
      <c r="B566" s="530"/>
      <c r="C566" s="525"/>
      <c r="D566" s="525"/>
      <c r="E566" s="525"/>
      <c r="F566" s="526"/>
      <c r="G566" s="525"/>
      <c r="H566" s="525"/>
      <c r="I566" s="525"/>
      <c r="J566" s="525"/>
      <c r="L566" s="525"/>
    </row>
    <row r="567" spans="1:12" s="511" customFormat="1" x14ac:dyDescent="0.3">
      <c r="A567" s="525"/>
      <c r="B567" s="530"/>
      <c r="C567" s="525"/>
      <c r="D567" s="525"/>
      <c r="E567" s="525"/>
      <c r="F567" s="526"/>
      <c r="G567" s="525"/>
      <c r="H567" s="525"/>
      <c r="I567" s="525"/>
      <c r="J567" s="525"/>
      <c r="L567" s="525"/>
    </row>
    <row r="568" spans="1:12" s="511" customFormat="1" x14ac:dyDescent="0.3">
      <c r="A568" s="525"/>
      <c r="B568" s="530"/>
      <c r="C568" s="525"/>
      <c r="D568" s="525"/>
      <c r="E568" s="525"/>
      <c r="F568" s="526"/>
      <c r="G568" s="525"/>
      <c r="H568" s="525"/>
      <c r="I568" s="525"/>
      <c r="J568" s="525"/>
      <c r="L568" s="525"/>
    </row>
    <row r="569" spans="1:12" s="511" customFormat="1" x14ac:dyDescent="0.3">
      <c r="A569" s="525"/>
      <c r="B569" s="530"/>
      <c r="C569" s="525"/>
      <c r="D569" s="525"/>
      <c r="E569" s="525"/>
      <c r="F569" s="526"/>
      <c r="G569" s="525"/>
      <c r="H569" s="525"/>
      <c r="I569" s="525"/>
      <c r="J569" s="525"/>
      <c r="L569" s="525"/>
    </row>
    <row r="570" spans="1:12" s="511" customFormat="1" x14ac:dyDescent="0.3">
      <c r="A570" s="525"/>
      <c r="B570" s="530"/>
      <c r="C570" s="525"/>
      <c r="D570" s="525"/>
      <c r="E570" s="525"/>
      <c r="F570" s="526"/>
      <c r="G570" s="525"/>
      <c r="H570" s="525"/>
      <c r="I570" s="525"/>
      <c r="J570" s="525"/>
      <c r="L570" s="525"/>
    </row>
    <row r="571" spans="1:12" s="511" customFormat="1" x14ac:dyDescent="0.3">
      <c r="A571" s="525"/>
      <c r="B571" s="530"/>
      <c r="C571" s="525"/>
      <c r="D571" s="525"/>
      <c r="E571" s="525"/>
      <c r="F571" s="526"/>
      <c r="G571" s="525"/>
      <c r="H571" s="525"/>
      <c r="I571" s="525"/>
      <c r="J571" s="525"/>
      <c r="L571" s="525"/>
    </row>
    <row r="572" spans="1:12" s="511" customFormat="1" x14ac:dyDescent="0.3">
      <c r="A572" s="525"/>
      <c r="B572" s="530"/>
      <c r="C572" s="525"/>
      <c r="D572" s="525"/>
      <c r="E572" s="525"/>
      <c r="F572" s="526"/>
      <c r="G572" s="525"/>
      <c r="H572" s="525"/>
      <c r="I572" s="525"/>
      <c r="J572" s="525"/>
      <c r="L572" s="525"/>
    </row>
    <row r="573" spans="1:12" s="511" customFormat="1" x14ac:dyDescent="0.3">
      <c r="A573" s="525"/>
      <c r="B573" s="530"/>
      <c r="C573" s="525"/>
      <c r="D573" s="525"/>
      <c r="E573" s="525"/>
      <c r="F573" s="526"/>
      <c r="G573" s="525"/>
      <c r="H573" s="525"/>
      <c r="I573" s="525"/>
      <c r="J573" s="525"/>
      <c r="L573" s="525"/>
    </row>
    <row r="574" spans="1:12" s="511" customFormat="1" x14ac:dyDescent="0.3">
      <c r="A574" s="525"/>
      <c r="B574" s="530"/>
      <c r="C574" s="525"/>
      <c r="D574" s="525"/>
      <c r="E574" s="525"/>
      <c r="F574" s="526"/>
      <c r="G574" s="525"/>
      <c r="H574" s="525"/>
      <c r="I574" s="525"/>
      <c r="J574" s="525"/>
      <c r="L574" s="525"/>
    </row>
    <row r="575" spans="1:12" s="511" customFormat="1" x14ac:dyDescent="0.3">
      <c r="A575" s="525"/>
      <c r="B575" s="530"/>
      <c r="C575" s="525"/>
      <c r="D575" s="525"/>
      <c r="E575" s="525"/>
      <c r="F575" s="526"/>
      <c r="G575" s="525"/>
      <c r="H575" s="525"/>
      <c r="I575" s="525"/>
      <c r="J575" s="525"/>
      <c r="L575" s="525"/>
    </row>
    <row r="576" spans="1:12" s="511" customFormat="1" x14ac:dyDescent="0.3">
      <c r="A576" s="525"/>
      <c r="B576" s="530"/>
      <c r="C576" s="525"/>
      <c r="D576" s="525"/>
      <c r="E576" s="525"/>
      <c r="F576" s="526"/>
      <c r="G576" s="525"/>
      <c r="H576" s="525"/>
      <c r="I576" s="525"/>
      <c r="J576" s="525"/>
      <c r="L576" s="525"/>
    </row>
    <row r="577" spans="1:12" s="511" customFormat="1" x14ac:dyDescent="0.3">
      <c r="A577" s="525"/>
      <c r="B577" s="530"/>
      <c r="C577" s="525"/>
      <c r="D577" s="525"/>
      <c r="E577" s="525"/>
      <c r="F577" s="526"/>
      <c r="G577" s="525"/>
      <c r="H577" s="525"/>
      <c r="I577" s="525"/>
      <c r="J577" s="525"/>
      <c r="L577" s="525"/>
    </row>
    <row r="578" spans="1:12" s="511" customFormat="1" x14ac:dyDescent="0.3">
      <c r="A578" s="525"/>
      <c r="B578" s="530"/>
      <c r="C578" s="525"/>
      <c r="D578" s="525"/>
      <c r="E578" s="525"/>
      <c r="F578" s="526"/>
      <c r="G578" s="525"/>
      <c r="H578" s="525"/>
      <c r="I578" s="525"/>
      <c r="J578" s="525"/>
      <c r="L578" s="525"/>
    </row>
    <row r="579" spans="1:12" s="511" customFormat="1" x14ac:dyDescent="0.3">
      <c r="A579" s="525"/>
      <c r="B579" s="530"/>
      <c r="C579" s="525"/>
      <c r="D579" s="525"/>
      <c r="E579" s="525"/>
      <c r="F579" s="526"/>
      <c r="G579" s="525"/>
      <c r="H579" s="525"/>
      <c r="I579" s="525"/>
      <c r="J579" s="525"/>
      <c r="L579" s="525"/>
    </row>
    <row r="580" spans="1:12" s="511" customFormat="1" x14ac:dyDescent="0.3">
      <c r="A580" s="525"/>
      <c r="B580" s="530"/>
      <c r="C580" s="525"/>
      <c r="D580" s="525"/>
      <c r="E580" s="525"/>
      <c r="F580" s="526"/>
      <c r="G580" s="525"/>
      <c r="H580" s="525"/>
      <c r="I580" s="525"/>
      <c r="J580" s="525"/>
      <c r="L580" s="525"/>
    </row>
    <row r="581" spans="1:12" s="511" customFormat="1" x14ac:dyDescent="0.3">
      <c r="A581" s="525"/>
      <c r="B581" s="530"/>
      <c r="C581" s="525"/>
      <c r="D581" s="525"/>
      <c r="E581" s="525"/>
      <c r="F581" s="526"/>
      <c r="G581" s="525"/>
      <c r="H581" s="525"/>
      <c r="I581" s="525"/>
      <c r="J581" s="525"/>
      <c r="L581" s="525"/>
    </row>
    <row r="582" spans="1:12" s="511" customFormat="1" x14ac:dyDescent="0.3">
      <c r="A582" s="525"/>
      <c r="B582" s="530"/>
      <c r="C582" s="525"/>
      <c r="D582" s="525"/>
      <c r="E582" s="525"/>
      <c r="F582" s="526"/>
      <c r="G582" s="525"/>
      <c r="H582" s="525"/>
      <c r="I582" s="525"/>
      <c r="J582" s="525"/>
      <c r="L582" s="525"/>
    </row>
    <row r="583" spans="1:12" s="511" customFormat="1" x14ac:dyDescent="0.3">
      <c r="A583" s="525"/>
      <c r="B583" s="530"/>
      <c r="C583" s="525"/>
      <c r="D583" s="525"/>
      <c r="E583" s="525"/>
      <c r="F583" s="526"/>
      <c r="G583" s="525"/>
      <c r="H583" s="525"/>
      <c r="I583" s="525"/>
      <c r="J583" s="525"/>
      <c r="L583" s="525"/>
    </row>
    <row r="584" spans="1:12" s="511" customFormat="1" x14ac:dyDescent="0.3">
      <c r="A584" s="525"/>
      <c r="B584" s="530"/>
      <c r="C584" s="525"/>
      <c r="D584" s="525"/>
      <c r="E584" s="525"/>
      <c r="F584" s="526"/>
      <c r="G584" s="525"/>
      <c r="H584" s="525"/>
      <c r="I584" s="525"/>
      <c r="J584" s="525"/>
      <c r="L584" s="525"/>
    </row>
    <row r="585" spans="1:12" s="511" customFormat="1" x14ac:dyDescent="0.3">
      <c r="A585" s="525"/>
      <c r="B585" s="530"/>
      <c r="C585" s="525"/>
      <c r="D585" s="525"/>
      <c r="E585" s="525"/>
      <c r="F585" s="526"/>
      <c r="G585" s="525"/>
      <c r="H585" s="525"/>
      <c r="I585" s="525"/>
      <c r="J585" s="525"/>
      <c r="L585" s="525"/>
    </row>
    <row r="586" spans="1:12" s="511" customFormat="1" x14ac:dyDescent="0.3">
      <c r="A586" s="525"/>
      <c r="B586" s="530"/>
      <c r="C586" s="525"/>
      <c r="D586" s="525"/>
      <c r="E586" s="525"/>
      <c r="F586" s="526"/>
      <c r="G586" s="525"/>
      <c r="H586" s="525"/>
      <c r="I586" s="525"/>
      <c r="J586" s="525"/>
      <c r="L586" s="525"/>
    </row>
    <row r="587" spans="1:12" s="511" customFormat="1" x14ac:dyDescent="0.3">
      <c r="A587" s="525"/>
      <c r="B587" s="530"/>
      <c r="C587" s="525"/>
      <c r="D587" s="525"/>
      <c r="E587" s="525"/>
      <c r="F587" s="526"/>
      <c r="G587" s="525"/>
      <c r="H587" s="525"/>
      <c r="I587" s="525"/>
      <c r="J587" s="525"/>
      <c r="L587" s="525"/>
    </row>
    <row r="588" spans="1:12" s="511" customFormat="1" x14ac:dyDescent="0.3">
      <c r="A588" s="525"/>
      <c r="B588" s="530"/>
      <c r="C588" s="525"/>
      <c r="D588" s="525"/>
      <c r="E588" s="525"/>
      <c r="F588" s="526"/>
      <c r="G588" s="525"/>
      <c r="H588" s="525"/>
      <c r="I588" s="525"/>
      <c r="J588" s="525"/>
      <c r="L588" s="525"/>
    </row>
    <row r="589" spans="1:12" s="511" customFormat="1" x14ac:dyDescent="0.3">
      <c r="A589" s="525"/>
      <c r="B589" s="530"/>
      <c r="C589" s="525"/>
      <c r="D589" s="525"/>
      <c r="E589" s="525"/>
      <c r="F589" s="526"/>
      <c r="G589" s="525"/>
      <c r="H589" s="525"/>
      <c r="I589" s="525"/>
      <c r="J589" s="525"/>
      <c r="L589" s="525"/>
    </row>
    <row r="590" spans="1:12" s="511" customFormat="1" x14ac:dyDescent="0.3">
      <c r="A590" s="525"/>
      <c r="B590" s="530"/>
      <c r="C590" s="525"/>
      <c r="D590" s="525"/>
      <c r="E590" s="525"/>
      <c r="F590" s="526"/>
      <c r="G590" s="525"/>
      <c r="H590" s="525"/>
      <c r="I590" s="525"/>
      <c r="J590" s="525"/>
      <c r="L590" s="525"/>
    </row>
    <row r="591" spans="1:12" s="511" customFormat="1" x14ac:dyDescent="0.3">
      <c r="A591" s="525"/>
      <c r="B591" s="530"/>
      <c r="C591" s="525"/>
      <c r="D591" s="525"/>
      <c r="E591" s="525"/>
      <c r="F591" s="526"/>
      <c r="G591" s="525"/>
      <c r="H591" s="525"/>
      <c r="I591" s="525"/>
      <c r="J591" s="525"/>
      <c r="L591" s="525"/>
    </row>
    <row r="592" spans="1:12" s="511" customFormat="1" x14ac:dyDescent="0.3">
      <c r="A592" s="525"/>
      <c r="B592" s="530"/>
      <c r="C592" s="525"/>
      <c r="D592" s="525"/>
      <c r="E592" s="525"/>
      <c r="F592" s="526"/>
      <c r="G592" s="525"/>
      <c r="H592" s="525"/>
      <c r="I592" s="525"/>
      <c r="J592" s="525"/>
      <c r="L592" s="525"/>
    </row>
    <row r="593" spans="1:12" s="511" customFormat="1" x14ac:dyDescent="0.3">
      <c r="A593" s="525"/>
      <c r="B593" s="530"/>
      <c r="C593" s="525"/>
      <c r="D593" s="525"/>
      <c r="E593" s="525"/>
      <c r="F593" s="526"/>
      <c r="G593" s="525"/>
      <c r="H593" s="525"/>
      <c r="I593" s="525"/>
      <c r="J593" s="525"/>
      <c r="L593" s="525"/>
    </row>
    <row r="594" spans="1:12" s="511" customFormat="1" x14ac:dyDescent="0.3">
      <c r="A594" s="525"/>
      <c r="B594" s="530"/>
      <c r="C594" s="525"/>
      <c r="D594" s="525"/>
      <c r="E594" s="525"/>
      <c r="F594" s="526"/>
      <c r="G594" s="525"/>
      <c r="H594" s="525"/>
      <c r="I594" s="525"/>
      <c r="J594" s="525"/>
      <c r="L594" s="525"/>
    </row>
    <row r="595" spans="1:12" s="511" customFormat="1" x14ac:dyDescent="0.3">
      <c r="A595" s="525"/>
      <c r="B595" s="530"/>
      <c r="C595" s="525"/>
      <c r="D595" s="525"/>
      <c r="E595" s="525"/>
      <c r="F595" s="526"/>
      <c r="G595" s="525"/>
      <c r="H595" s="525"/>
      <c r="I595" s="525"/>
      <c r="J595" s="525"/>
      <c r="L595" s="525"/>
    </row>
    <row r="596" spans="1:12" s="511" customFormat="1" x14ac:dyDescent="0.3">
      <c r="A596" s="525"/>
      <c r="B596" s="530"/>
      <c r="C596" s="525"/>
      <c r="D596" s="525"/>
      <c r="E596" s="525"/>
      <c r="F596" s="526"/>
      <c r="G596" s="525"/>
      <c r="H596" s="525"/>
      <c r="I596" s="525"/>
      <c r="J596" s="525"/>
      <c r="L596" s="525"/>
    </row>
    <row r="597" spans="1:12" s="511" customFormat="1" x14ac:dyDescent="0.3">
      <c r="A597" s="525"/>
      <c r="B597" s="530"/>
      <c r="C597" s="525"/>
      <c r="D597" s="525"/>
      <c r="E597" s="525"/>
      <c r="F597" s="526"/>
      <c r="G597" s="525"/>
      <c r="H597" s="525"/>
      <c r="I597" s="525"/>
      <c r="J597" s="525"/>
      <c r="L597" s="525"/>
    </row>
    <row r="598" spans="1:12" s="511" customFormat="1" x14ac:dyDescent="0.3">
      <c r="A598" s="525"/>
      <c r="B598" s="530"/>
      <c r="C598" s="525"/>
      <c r="D598" s="525"/>
      <c r="E598" s="525"/>
      <c r="F598" s="526"/>
      <c r="G598" s="525"/>
      <c r="H598" s="525"/>
      <c r="I598" s="525"/>
      <c r="J598" s="525"/>
      <c r="L598" s="525"/>
    </row>
    <row r="599" spans="1:12" s="511" customFormat="1" x14ac:dyDescent="0.3">
      <c r="A599" s="525"/>
      <c r="B599" s="530"/>
      <c r="C599" s="525"/>
      <c r="D599" s="525"/>
      <c r="E599" s="525"/>
      <c r="F599" s="526"/>
      <c r="G599" s="525"/>
      <c r="H599" s="525"/>
      <c r="I599" s="525"/>
      <c r="J599" s="525"/>
      <c r="L599" s="525"/>
    </row>
    <row r="600" spans="1:12" s="511" customFormat="1" x14ac:dyDescent="0.3">
      <c r="A600" s="525"/>
      <c r="B600" s="530"/>
      <c r="C600" s="525"/>
      <c r="D600" s="525"/>
      <c r="E600" s="525"/>
      <c r="F600" s="526"/>
      <c r="G600" s="525"/>
      <c r="H600" s="525"/>
      <c r="I600" s="525"/>
      <c r="J600" s="525"/>
      <c r="L600" s="525"/>
    </row>
    <row r="601" spans="1:12" s="511" customFormat="1" x14ac:dyDescent="0.3">
      <c r="A601" s="525"/>
      <c r="B601" s="530"/>
      <c r="C601" s="525"/>
      <c r="D601" s="525"/>
      <c r="E601" s="525"/>
      <c r="F601" s="526"/>
      <c r="G601" s="525"/>
      <c r="H601" s="525"/>
      <c r="I601" s="525"/>
      <c r="J601" s="525"/>
      <c r="L601" s="525"/>
    </row>
    <row r="602" spans="1:12" s="511" customFormat="1" x14ac:dyDescent="0.3">
      <c r="A602" s="525"/>
      <c r="B602" s="530"/>
      <c r="C602" s="525"/>
      <c r="D602" s="525"/>
      <c r="E602" s="525"/>
      <c r="F602" s="526"/>
      <c r="G602" s="525"/>
      <c r="H602" s="525"/>
      <c r="I602" s="525"/>
      <c r="J602" s="525"/>
      <c r="L602" s="525"/>
    </row>
    <row r="603" spans="1:12" s="511" customFormat="1" x14ac:dyDescent="0.3">
      <c r="A603" s="525"/>
      <c r="B603" s="530"/>
      <c r="C603" s="525"/>
      <c r="D603" s="525"/>
      <c r="E603" s="525"/>
      <c r="F603" s="526"/>
      <c r="G603" s="525"/>
      <c r="H603" s="525"/>
      <c r="I603" s="525"/>
      <c r="J603" s="525"/>
      <c r="L603" s="525"/>
    </row>
    <row r="604" spans="1:12" s="511" customFormat="1" x14ac:dyDescent="0.3">
      <c r="A604" s="525"/>
      <c r="B604" s="530"/>
      <c r="C604" s="525"/>
      <c r="D604" s="525"/>
      <c r="E604" s="525"/>
      <c r="F604" s="526"/>
      <c r="G604" s="525"/>
      <c r="H604" s="525"/>
      <c r="I604" s="525"/>
      <c r="J604" s="525"/>
      <c r="L604" s="525"/>
    </row>
    <row r="605" spans="1:12" s="511" customFormat="1" x14ac:dyDescent="0.3">
      <c r="A605" s="525"/>
      <c r="B605" s="530"/>
      <c r="C605" s="525"/>
      <c r="D605" s="525"/>
      <c r="E605" s="525"/>
      <c r="F605" s="526"/>
      <c r="G605" s="525"/>
      <c r="H605" s="525"/>
      <c r="I605" s="525"/>
      <c r="J605" s="525"/>
      <c r="L605" s="525"/>
    </row>
    <row r="606" spans="1:12" s="511" customFormat="1" x14ac:dyDescent="0.3">
      <c r="A606" s="525"/>
      <c r="B606" s="530"/>
      <c r="C606" s="525"/>
      <c r="D606" s="525"/>
      <c r="E606" s="525"/>
      <c r="F606" s="526"/>
      <c r="G606" s="525"/>
      <c r="H606" s="525"/>
      <c r="I606" s="525"/>
      <c r="J606" s="525"/>
      <c r="L606" s="525"/>
    </row>
    <row r="607" spans="1:12" s="511" customFormat="1" x14ac:dyDescent="0.3">
      <c r="A607" s="525"/>
      <c r="B607" s="530"/>
      <c r="C607" s="525"/>
      <c r="D607" s="525"/>
      <c r="E607" s="525"/>
      <c r="F607" s="526"/>
      <c r="G607" s="525"/>
      <c r="H607" s="525"/>
      <c r="I607" s="525"/>
      <c r="J607" s="525"/>
      <c r="L607" s="525"/>
    </row>
    <row r="608" spans="1:12" s="511" customFormat="1" x14ac:dyDescent="0.3">
      <c r="A608" s="525"/>
      <c r="B608" s="530"/>
      <c r="C608" s="525"/>
      <c r="D608" s="525"/>
      <c r="E608" s="525"/>
      <c r="F608" s="526"/>
      <c r="G608" s="525"/>
      <c r="H608" s="525"/>
      <c r="I608" s="525"/>
      <c r="J608" s="525"/>
      <c r="L608" s="525"/>
    </row>
    <row r="609" spans="1:12" s="511" customFormat="1" x14ac:dyDescent="0.3">
      <c r="A609" s="525"/>
      <c r="B609" s="530"/>
      <c r="C609" s="525"/>
      <c r="D609" s="525"/>
      <c r="E609" s="525"/>
      <c r="F609" s="526"/>
      <c r="G609" s="525"/>
      <c r="H609" s="525"/>
      <c r="I609" s="525"/>
      <c r="J609" s="525"/>
      <c r="L609" s="525"/>
    </row>
    <row r="610" spans="1:12" s="511" customFormat="1" x14ac:dyDescent="0.3">
      <c r="A610" s="525"/>
      <c r="B610" s="530"/>
      <c r="C610" s="525"/>
      <c r="D610" s="525"/>
      <c r="E610" s="525"/>
      <c r="F610" s="526"/>
      <c r="G610" s="525"/>
      <c r="H610" s="525"/>
      <c r="I610" s="525"/>
      <c r="J610" s="525"/>
      <c r="L610" s="525"/>
    </row>
    <row r="611" spans="1:12" s="511" customFormat="1" x14ac:dyDescent="0.3">
      <c r="A611" s="525"/>
      <c r="B611" s="530"/>
      <c r="C611" s="525"/>
      <c r="D611" s="525"/>
      <c r="E611" s="525"/>
      <c r="F611" s="526"/>
      <c r="G611" s="525"/>
      <c r="H611" s="525"/>
      <c r="I611" s="525"/>
      <c r="J611" s="525"/>
      <c r="L611" s="525"/>
    </row>
    <row r="612" spans="1:12" s="511" customFormat="1" x14ac:dyDescent="0.3">
      <c r="A612" s="525"/>
      <c r="B612" s="530"/>
      <c r="C612" s="525"/>
      <c r="D612" s="525"/>
      <c r="E612" s="525"/>
      <c r="F612" s="526"/>
      <c r="G612" s="525"/>
      <c r="H612" s="525"/>
      <c r="I612" s="525"/>
      <c r="J612" s="525"/>
      <c r="L612" s="525"/>
    </row>
    <row r="613" spans="1:12" s="511" customFormat="1" x14ac:dyDescent="0.3">
      <c r="A613" s="525"/>
      <c r="B613" s="530"/>
      <c r="C613" s="525"/>
      <c r="D613" s="525"/>
      <c r="E613" s="525"/>
      <c r="F613" s="526"/>
      <c r="G613" s="525"/>
      <c r="H613" s="525"/>
      <c r="I613" s="525"/>
      <c r="J613" s="525"/>
      <c r="L613" s="525"/>
    </row>
    <row r="614" spans="1:12" s="511" customFormat="1" x14ac:dyDescent="0.3">
      <c r="A614" s="525"/>
      <c r="B614" s="530"/>
      <c r="C614" s="525"/>
      <c r="D614" s="525"/>
      <c r="E614" s="525"/>
      <c r="F614" s="526"/>
      <c r="G614" s="525"/>
      <c r="H614" s="525"/>
      <c r="I614" s="525"/>
      <c r="J614" s="525"/>
      <c r="L614" s="525"/>
    </row>
    <row r="615" spans="1:12" s="511" customFormat="1" x14ac:dyDescent="0.3">
      <c r="A615" s="525"/>
      <c r="B615" s="530"/>
      <c r="C615" s="525"/>
      <c r="D615" s="525"/>
      <c r="E615" s="525"/>
      <c r="F615" s="526"/>
      <c r="G615" s="525"/>
      <c r="H615" s="525"/>
      <c r="I615" s="525"/>
      <c r="J615" s="525"/>
      <c r="L615" s="525"/>
    </row>
    <row r="616" spans="1:12" s="511" customFormat="1" x14ac:dyDescent="0.3">
      <c r="A616" s="525"/>
      <c r="B616" s="530"/>
      <c r="C616" s="525"/>
      <c r="D616" s="525"/>
      <c r="E616" s="525"/>
      <c r="F616" s="526"/>
      <c r="G616" s="525"/>
      <c r="H616" s="525"/>
      <c r="I616" s="525"/>
      <c r="J616" s="525"/>
      <c r="L616" s="525"/>
    </row>
    <row r="617" spans="1:12" s="511" customFormat="1" x14ac:dyDescent="0.3">
      <c r="A617" s="525"/>
      <c r="B617" s="530"/>
      <c r="C617" s="525"/>
      <c r="D617" s="525"/>
      <c r="E617" s="525"/>
      <c r="F617" s="526"/>
      <c r="G617" s="525"/>
      <c r="H617" s="525"/>
      <c r="I617" s="525"/>
      <c r="J617" s="525"/>
      <c r="L617" s="525"/>
    </row>
    <row r="618" spans="1:12" s="511" customFormat="1" x14ac:dyDescent="0.3">
      <c r="A618" s="525"/>
      <c r="B618" s="530"/>
      <c r="C618" s="525"/>
      <c r="D618" s="525"/>
      <c r="E618" s="525"/>
      <c r="F618" s="526"/>
      <c r="G618" s="525"/>
      <c r="H618" s="525"/>
      <c r="I618" s="525"/>
      <c r="J618" s="525"/>
      <c r="L618" s="525"/>
    </row>
    <row r="619" spans="1:12" s="511" customFormat="1" x14ac:dyDescent="0.3">
      <c r="A619" s="525"/>
      <c r="B619" s="530"/>
      <c r="C619" s="525"/>
      <c r="D619" s="525"/>
      <c r="E619" s="525"/>
      <c r="F619" s="526"/>
      <c r="G619" s="525"/>
      <c r="H619" s="525"/>
      <c r="I619" s="525"/>
      <c r="J619" s="525"/>
      <c r="L619" s="525"/>
    </row>
    <row r="620" spans="1:12" s="511" customFormat="1" x14ac:dyDescent="0.3">
      <c r="A620" s="525"/>
      <c r="B620" s="530"/>
      <c r="C620" s="525"/>
      <c r="D620" s="525"/>
      <c r="E620" s="525"/>
      <c r="F620" s="526"/>
      <c r="G620" s="525"/>
      <c r="H620" s="525"/>
      <c r="I620" s="525"/>
      <c r="J620" s="525"/>
      <c r="L620" s="525"/>
    </row>
    <row r="621" spans="1:12" s="511" customFormat="1" x14ac:dyDescent="0.3">
      <c r="A621" s="525"/>
      <c r="B621" s="530"/>
      <c r="C621" s="525"/>
      <c r="D621" s="525"/>
      <c r="E621" s="525"/>
      <c r="F621" s="526"/>
      <c r="G621" s="525"/>
      <c r="H621" s="525"/>
      <c r="I621" s="525"/>
      <c r="J621" s="525"/>
      <c r="L621" s="525"/>
    </row>
    <row r="622" spans="1:12" s="511" customFormat="1" x14ac:dyDescent="0.3">
      <c r="A622" s="525"/>
      <c r="B622" s="530"/>
      <c r="C622" s="525"/>
      <c r="D622" s="525"/>
      <c r="E622" s="525"/>
      <c r="F622" s="526"/>
      <c r="G622" s="525"/>
      <c r="H622" s="525"/>
      <c r="I622" s="525"/>
      <c r="J622" s="525"/>
      <c r="L622" s="525"/>
    </row>
    <row r="623" spans="1:12" s="511" customFormat="1" x14ac:dyDescent="0.3">
      <c r="A623" s="525"/>
      <c r="B623" s="530"/>
      <c r="C623" s="525"/>
      <c r="D623" s="525"/>
      <c r="E623" s="525"/>
      <c r="F623" s="526"/>
      <c r="G623" s="525"/>
      <c r="H623" s="525"/>
      <c r="I623" s="525"/>
      <c r="J623" s="525"/>
      <c r="L623" s="525"/>
    </row>
    <row r="624" spans="1:12" s="511" customFormat="1" x14ac:dyDescent="0.3">
      <c r="A624" s="525"/>
      <c r="B624" s="530"/>
      <c r="C624" s="525"/>
      <c r="D624" s="525"/>
      <c r="E624" s="525"/>
      <c r="F624" s="526"/>
      <c r="G624" s="525"/>
      <c r="H624" s="525"/>
      <c r="I624" s="525"/>
      <c r="J624" s="525"/>
      <c r="L624" s="525"/>
    </row>
    <row r="625" spans="1:12" s="511" customFormat="1" x14ac:dyDescent="0.3">
      <c r="A625" s="525"/>
      <c r="B625" s="530"/>
      <c r="C625" s="525"/>
      <c r="D625" s="525"/>
      <c r="E625" s="525"/>
      <c r="F625" s="526"/>
      <c r="G625" s="525"/>
      <c r="H625" s="525"/>
      <c r="I625" s="525"/>
      <c r="J625" s="525"/>
      <c r="L625" s="525"/>
    </row>
    <row r="626" spans="1:12" s="511" customFormat="1" x14ac:dyDescent="0.3">
      <c r="A626" s="525"/>
      <c r="B626" s="530"/>
      <c r="C626" s="525"/>
      <c r="D626" s="525"/>
      <c r="E626" s="525"/>
      <c r="F626" s="526"/>
      <c r="G626" s="525"/>
      <c r="H626" s="525"/>
      <c r="I626" s="525"/>
      <c r="J626" s="525"/>
      <c r="L626" s="525"/>
    </row>
    <row r="627" spans="1:12" s="511" customFormat="1" x14ac:dyDescent="0.3">
      <c r="A627" s="525"/>
      <c r="B627" s="530"/>
      <c r="C627" s="525"/>
      <c r="D627" s="525"/>
      <c r="E627" s="525"/>
      <c r="F627" s="526"/>
      <c r="G627" s="525"/>
      <c r="H627" s="525"/>
      <c r="I627" s="525"/>
      <c r="J627" s="525"/>
      <c r="L627" s="525"/>
    </row>
    <row r="628" spans="1:12" s="511" customFormat="1" x14ac:dyDescent="0.3">
      <c r="A628" s="525"/>
      <c r="B628" s="530"/>
      <c r="C628" s="525"/>
      <c r="D628" s="525"/>
      <c r="E628" s="525"/>
      <c r="F628" s="526"/>
      <c r="G628" s="525"/>
      <c r="H628" s="525"/>
      <c r="I628" s="525"/>
      <c r="J628" s="525"/>
      <c r="L628" s="525"/>
    </row>
    <row r="629" spans="1:12" s="511" customFormat="1" x14ac:dyDescent="0.3">
      <c r="A629" s="525"/>
      <c r="B629" s="530"/>
      <c r="C629" s="525"/>
      <c r="D629" s="525"/>
      <c r="E629" s="525"/>
      <c r="F629" s="526"/>
      <c r="G629" s="525"/>
      <c r="H629" s="525"/>
      <c r="I629" s="525"/>
      <c r="J629" s="525"/>
      <c r="L629" s="525"/>
    </row>
    <row r="630" spans="1:12" s="511" customFormat="1" x14ac:dyDescent="0.3">
      <c r="A630" s="525"/>
      <c r="B630" s="530"/>
      <c r="C630" s="525"/>
      <c r="D630" s="525"/>
      <c r="E630" s="525"/>
      <c r="F630" s="526"/>
      <c r="G630" s="525"/>
      <c r="H630" s="525"/>
      <c r="I630" s="525"/>
      <c r="J630" s="525"/>
      <c r="L630" s="525"/>
    </row>
    <row r="631" spans="1:12" s="511" customFormat="1" x14ac:dyDescent="0.3">
      <c r="A631" s="525"/>
      <c r="B631" s="530"/>
      <c r="C631" s="525"/>
      <c r="D631" s="525"/>
      <c r="E631" s="525"/>
      <c r="F631" s="526"/>
      <c r="G631" s="525"/>
      <c r="H631" s="525"/>
      <c r="I631" s="525"/>
      <c r="J631" s="525"/>
      <c r="L631" s="525"/>
    </row>
    <row r="632" spans="1:12" s="511" customFormat="1" x14ac:dyDescent="0.3">
      <c r="A632" s="525"/>
      <c r="B632" s="530"/>
      <c r="C632" s="525"/>
      <c r="D632" s="525"/>
      <c r="E632" s="525"/>
      <c r="F632" s="526"/>
      <c r="G632" s="525"/>
      <c r="H632" s="525"/>
      <c r="I632" s="525"/>
      <c r="J632" s="525"/>
      <c r="L632" s="525"/>
    </row>
    <row r="633" spans="1:12" s="511" customFormat="1" x14ac:dyDescent="0.3">
      <c r="A633" s="525"/>
      <c r="B633" s="530"/>
      <c r="C633" s="525"/>
      <c r="D633" s="525"/>
      <c r="E633" s="525"/>
      <c r="F633" s="526"/>
      <c r="G633" s="525"/>
      <c r="H633" s="525"/>
      <c r="I633" s="525"/>
      <c r="J633" s="525"/>
      <c r="L633" s="525"/>
    </row>
    <row r="634" spans="1:12" s="511" customFormat="1" x14ac:dyDescent="0.3">
      <c r="A634" s="525"/>
      <c r="B634" s="530"/>
      <c r="C634" s="525"/>
      <c r="D634" s="525"/>
      <c r="E634" s="525"/>
      <c r="F634" s="526"/>
      <c r="G634" s="525"/>
      <c r="H634" s="525"/>
      <c r="I634" s="525"/>
      <c r="J634" s="525"/>
      <c r="L634" s="525"/>
    </row>
    <row r="635" spans="1:12" s="511" customFormat="1" x14ac:dyDescent="0.3">
      <c r="A635" s="525"/>
      <c r="B635" s="530"/>
      <c r="C635" s="525"/>
      <c r="D635" s="525"/>
      <c r="E635" s="525"/>
      <c r="F635" s="526"/>
      <c r="G635" s="525"/>
      <c r="H635" s="525"/>
      <c r="I635" s="525"/>
      <c r="J635" s="525"/>
      <c r="L635" s="525"/>
    </row>
    <row r="636" spans="1:12" s="511" customFormat="1" x14ac:dyDescent="0.3">
      <c r="A636" s="525"/>
      <c r="B636" s="530"/>
      <c r="C636" s="525"/>
      <c r="D636" s="525"/>
      <c r="E636" s="525"/>
      <c r="F636" s="526"/>
      <c r="G636" s="525"/>
      <c r="H636" s="525"/>
      <c r="I636" s="525"/>
      <c r="J636" s="525"/>
      <c r="L636" s="525"/>
    </row>
    <row r="637" spans="1:12" s="511" customFormat="1" x14ac:dyDescent="0.3">
      <c r="A637" s="525"/>
      <c r="B637" s="530"/>
      <c r="C637" s="525"/>
      <c r="D637" s="525"/>
      <c r="E637" s="525"/>
      <c r="F637" s="526"/>
      <c r="G637" s="525"/>
      <c r="H637" s="525"/>
      <c r="I637" s="525"/>
      <c r="J637" s="525"/>
      <c r="L637" s="525"/>
    </row>
    <row r="638" spans="1:12" s="511" customFormat="1" x14ac:dyDescent="0.3">
      <c r="A638" s="525"/>
      <c r="B638" s="530"/>
      <c r="C638" s="525"/>
      <c r="D638" s="525"/>
      <c r="E638" s="525"/>
      <c r="F638" s="526"/>
      <c r="G638" s="525"/>
      <c r="H638" s="525"/>
      <c r="I638" s="525"/>
      <c r="J638" s="525"/>
      <c r="L638" s="525"/>
    </row>
    <row r="639" spans="1:12" s="511" customFormat="1" x14ac:dyDescent="0.3">
      <c r="A639" s="525"/>
      <c r="B639" s="530"/>
      <c r="C639" s="525"/>
      <c r="D639" s="525"/>
      <c r="E639" s="525"/>
      <c r="F639" s="526"/>
      <c r="G639" s="525"/>
      <c r="H639" s="525"/>
      <c r="I639" s="525"/>
      <c r="J639" s="525"/>
      <c r="L639" s="525"/>
    </row>
    <row r="640" spans="1:12" s="511" customFormat="1" x14ac:dyDescent="0.3">
      <c r="A640" s="525"/>
      <c r="B640" s="530"/>
      <c r="C640" s="525"/>
      <c r="D640" s="525"/>
      <c r="E640" s="525"/>
      <c r="F640" s="526"/>
      <c r="G640" s="525"/>
      <c r="H640" s="525"/>
      <c r="I640" s="525"/>
      <c r="J640" s="525"/>
      <c r="L640" s="525"/>
    </row>
    <row r="641" spans="1:12" s="511" customFormat="1" x14ac:dyDescent="0.3">
      <c r="A641" s="525"/>
      <c r="B641" s="530"/>
      <c r="C641" s="525"/>
      <c r="D641" s="525"/>
      <c r="E641" s="525"/>
      <c r="F641" s="526"/>
      <c r="G641" s="525"/>
      <c r="H641" s="525"/>
      <c r="I641" s="525"/>
      <c r="J641" s="525"/>
      <c r="L641" s="525"/>
    </row>
    <row r="642" spans="1:12" s="511" customFormat="1" x14ac:dyDescent="0.3">
      <c r="A642" s="525"/>
      <c r="B642" s="530"/>
      <c r="C642" s="525"/>
      <c r="D642" s="525"/>
      <c r="E642" s="525"/>
      <c r="F642" s="526"/>
      <c r="G642" s="525"/>
      <c r="H642" s="525"/>
      <c r="I642" s="525"/>
      <c r="J642" s="525"/>
      <c r="L642" s="525"/>
    </row>
    <row r="643" spans="1:12" s="511" customFormat="1" x14ac:dyDescent="0.3">
      <c r="A643" s="525"/>
      <c r="B643" s="530"/>
      <c r="C643" s="525"/>
      <c r="D643" s="525"/>
      <c r="E643" s="525"/>
      <c r="F643" s="526"/>
      <c r="G643" s="525"/>
      <c r="H643" s="525"/>
      <c r="I643" s="525"/>
      <c r="J643" s="525"/>
      <c r="L643" s="525"/>
    </row>
    <row r="644" spans="1:12" s="511" customFormat="1" x14ac:dyDescent="0.3">
      <c r="A644" s="525"/>
      <c r="B644" s="530"/>
      <c r="C644" s="525"/>
      <c r="D644" s="525"/>
      <c r="E644" s="525"/>
      <c r="F644" s="526"/>
      <c r="G644" s="525"/>
      <c r="H644" s="525"/>
      <c r="I644" s="525"/>
      <c r="J644" s="525"/>
      <c r="L644" s="525"/>
    </row>
    <row r="645" spans="1:12" s="511" customFormat="1" x14ac:dyDescent="0.3">
      <c r="A645" s="525"/>
      <c r="B645" s="530"/>
      <c r="C645" s="525"/>
      <c r="D645" s="525"/>
      <c r="E645" s="525"/>
      <c r="F645" s="526"/>
      <c r="G645" s="525"/>
      <c r="H645" s="525"/>
      <c r="I645" s="525"/>
      <c r="J645" s="525"/>
      <c r="L645" s="525"/>
    </row>
    <row r="646" spans="1:12" s="511" customFormat="1" x14ac:dyDescent="0.3">
      <c r="A646" s="525"/>
      <c r="B646" s="530"/>
      <c r="C646" s="525"/>
      <c r="D646" s="525"/>
      <c r="E646" s="525"/>
      <c r="F646" s="526"/>
      <c r="G646" s="525"/>
      <c r="H646" s="525"/>
      <c r="I646" s="525"/>
      <c r="J646" s="525"/>
      <c r="L646" s="525"/>
    </row>
    <row r="647" spans="1:12" s="511" customFormat="1" x14ac:dyDescent="0.3">
      <c r="A647" s="525"/>
      <c r="B647" s="530"/>
      <c r="C647" s="525"/>
      <c r="D647" s="525"/>
      <c r="E647" s="525"/>
      <c r="F647" s="526"/>
      <c r="G647" s="525"/>
      <c r="H647" s="525"/>
      <c r="I647" s="525"/>
      <c r="J647" s="525"/>
      <c r="L647" s="525"/>
    </row>
    <row r="648" spans="1:12" s="511" customFormat="1" x14ac:dyDescent="0.3">
      <c r="A648" s="525"/>
      <c r="B648" s="530"/>
      <c r="C648" s="525"/>
      <c r="D648" s="525"/>
      <c r="E648" s="525"/>
      <c r="F648" s="526"/>
      <c r="G648" s="525"/>
      <c r="H648" s="525"/>
      <c r="I648" s="525"/>
      <c r="J648" s="525"/>
      <c r="L648" s="525"/>
    </row>
    <row r="649" spans="1:12" s="511" customFormat="1" x14ac:dyDescent="0.3">
      <c r="A649" s="525"/>
      <c r="B649" s="530"/>
      <c r="C649" s="525"/>
      <c r="D649" s="525"/>
      <c r="E649" s="525"/>
      <c r="F649" s="526"/>
      <c r="G649" s="525"/>
      <c r="H649" s="525"/>
      <c r="I649" s="525"/>
      <c r="J649" s="525"/>
      <c r="L649" s="525"/>
    </row>
    <row r="650" spans="1:12" s="511" customFormat="1" x14ac:dyDescent="0.3">
      <c r="A650" s="525"/>
      <c r="B650" s="530"/>
      <c r="C650" s="525"/>
      <c r="D650" s="525"/>
      <c r="E650" s="525"/>
      <c r="F650" s="526"/>
      <c r="G650" s="525"/>
      <c r="H650" s="525"/>
      <c r="I650" s="525"/>
      <c r="J650" s="525"/>
      <c r="L650" s="525"/>
    </row>
    <row r="651" spans="1:12" s="511" customFormat="1" x14ac:dyDescent="0.3">
      <c r="A651" s="525"/>
      <c r="B651" s="530"/>
      <c r="C651" s="525"/>
      <c r="D651" s="525"/>
      <c r="E651" s="525"/>
      <c r="F651" s="526"/>
      <c r="G651" s="525"/>
      <c r="H651" s="525"/>
      <c r="I651" s="525"/>
      <c r="J651" s="525"/>
      <c r="L651" s="525"/>
    </row>
    <row r="652" spans="1:12" s="511" customFormat="1" x14ac:dyDescent="0.3">
      <c r="A652" s="525"/>
      <c r="B652" s="530"/>
      <c r="C652" s="525"/>
      <c r="D652" s="525"/>
      <c r="E652" s="525"/>
      <c r="F652" s="526"/>
      <c r="G652" s="525"/>
      <c r="H652" s="525"/>
      <c r="I652" s="525"/>
      <c r="J652" s="525"/>
      <c r="L652" s="525"/>
    </row>
    <row r="653" spans="1:12" s="511" customFormat="1" x14ac:dyDescent="0.3">
      <c r="A653" s="525"/>
      <c r="B653" s="530"/>
      <c r="C653" s="525"/>
      <c r="D653" s="525"/>
      <c r="E653" s="525"/>
      <c r="F653" s="526"/>
      <c r="G653" s="525"/>
      <c r="H653" s="525"/>
      <c r="I653" s="525"/>
      <c r="J653" s="525"/>
      <c r="L653" s="525"/>
    </row>
    <row r="654" spans="1:12" s="511" customFormat="1" x14ac:dyDescent="0.3">
      <c r="A654" s="525"/>
      <c r="B654" s="530"/>
      <c r="C654" s="525"/>
      <c r="D654" s="525"/>
      <c r="E654" s="525"/>
      <c r="F654" s="526"/>
      <c r="G654" s="525"/>
      <c r="H654" s="525"/>
      <c r="I654" s="525"/>
      <c r="J654" s="525"/>
      <c r="L654" s="525"/>
    </row>
    <row r="655" spans="1:12" s="511" customFormat="1" x14ac:dyDescent="0.3">
      <c r="A655" s="525"/>
      <c r="B655" s="530"/>
      <c r="C655" s="525"/>
      <c r="D655" s="525"/>
      <c r="E655" s="525"/>
      <c r="F655" s="526"/>
      <c r="G655" s="525"/>
      <c r="H655" s="525"/>
      <c r="I655" s="525"/>
      <c r="J655" s="525"/>
      <c r="L655" s="525"/>
    </row>
    <row r="656" spans="1:12" s="511" customFormat="1" x14ac:dyDescent="0.3">
      <c r="A656" s="525"/>
      <c r="B656" s="530"/>
      <c r="C656" s="525"/>
      <c r="D656" s="525"/>
      <c r="E656" s="525"/>
      <c r="F656" s="526"/>
      <c r="G656" s="525"/>
      <c r="H656" s="525"/>
      <c r="I656" s="525"/>
      <c r="J656" s="525"/>
      <c r="L656" s="525"/>
    </row>
    <row r="657" spans="1:12" s="511" customFormat="1" x14ac:dyDescent="0.3">
      <c r="A657" s="525"/>
      <c r="B657" s="530"/>
      <c r="C657" s="525"/>
      <c r="D657" s="525"/>
      <c r="E657" s="525"/>
      <c r="F657" s="526"/>
      <c r="G657" s="525"/>
      <c r="H657" s="525"/>
      <c r="I657" s="525"/>
      <c r="J657" s="525"/>
      <c r="L657" s="525"/>
    </row>
    <row r="658" spans="1:12" s="511" customFormat="1" x14ac:dyDescent="0.3">
      <c r="A658" s="525"/>
      <c r="B658" s="530"/>
      <c r="C658" s="525"/>
      <c r="D658" s="525"/>
      <c r="E658" s="525"/>
      <c r="F658" s="526"/>
      <c r="G658" s="525"/>
      <c r="H658" s="525"/>
      <c r="I658" s="525"/>
      <c r="J658" s="525"/>
      <c r="L658" s="525"/>
    </row>
    <row r="659" spans="1:12" s="511" customFormat="1" x14ac:dyDescent="0.3">
      <c r="A659" s="525"/>
      <c r="B659" s="530"/>
      <c r="C659" s="525"/>
      <c r="D659" s="525"/>
      <c r="E659" s="525"/>
      <c r="F659" s="526"/>
      <c r="G659" s="525"/>
      <c r="H659" s="525"/>
      <c r="I659" s="525"/>
      <c r="J659" s="525"/>
      <c r="L659" s="525"/>
    </row>
    <row r="660" spans="1:12" s="511" customFormat="1" x14ac:dyDescent="0.3">
      <c r="A660" s="525"/>
      <c r="B660" s="530"/>
      <c r="C660" s="525"/>
      <c r="D660" s="525"/>
      <c r="E660" s="525"/>
      <c r="F660" s="526"/>
      <c r="G660" s="525"/>
      <c r="H660" s="525"/>
      <c r="I660" s="525"/>
      <c r="J660" s="525"/>
      <c r="L660" s="525"/>
    </row>
    <row r="661" spans="1:12" s="511" customFormat="1" x14ac:dyDescent="0.3">
      <c r="A661" s="525"/>
      <c r="B661" s="530"/>
      <c r="C661" s="525"/>
      <c r="D661" s="525"/>
      <c r="E661" s="525"/>
      <c r="F661" s="526"/>
      <c r="G661" s="525"/>
      <c r="H661" s="525"/>
      <c r="I661" s="525"/>
      <c r="J661" s="525"/>
      <c r="L661" s="525"/>
    </row>
    <row r="662" spans="1:12" s="511" customFormat="1" x14ac:dyDescent="0.3">
      <c r="A662" s="525"/>
      <c r="B662" s="530"/>
      <c r="C662" s="525"/>
      <c r="D662" s="525"/>
      <c r="E662" s="525"/>
      <c r="F662" s="526"/>
      <c r="G662" s="525"/>
      <c r="H662" s="525"/>
      <c r="I662" s="525"/>
      <c r="J662" s="525"/>
      <c r="L662" s="525"/>
    </row>
    <row r="663" spans="1:12" s="511" customFormat="1" x14ac:dyDescent="0.3">
      <c r="A663" s="525"/>
      <c r="B663" s="530"/>
      <c r="C663" s="525"/>
      <c r="D663" s="525"/>
      <c r="E663" s="525"/>
      <c r="F663" s="526"/>
      <c r="G663" s="525"/>
      <c r="H663" s="525"/>
      <c r="I663" s="525"/>
      <c r="J663" s="525"/>
      <c r="L663" s="525"/>
    </row>
    <row r="664" spans="1:12" s="511" customFormat="1" x14ac:dyDescent="0.3">
      <c r="A664" s="525"/>
      <c r="B664" s="530"/>
      <c r="C664" s="525"/>
      <c r="D664" s="525"/>
      <c r="E664" s="525"/>
      <c r="F664" s="526"/>
      <c r="G664" s="525"/>
      <c r="H664" s="525"/>
      <c r="I664" s="525"/>
      <c r="J664" s="525"/>
      <c r="L664" s="525"/>
    </row>
    <row r="665" spans="1:12" s="511" customFormat="1" x14ac:dyDescent="0.3">
      <c r="A665" s="525"/>
      <c r="B665" s="530"/>
      <c r="C665" s="525"/>
      <c r="D665" s="525"/>
      <c r="E665" s="525"/>
      <c r="F665" s="526"/>
      <c r="G665" s="525"/>
      <c r="H665" s="525"/>
      <c r="I665" s="525"/>
      <c r="J665" s="525"/>
      <c r="L665" s="525"/>
    </row>
    <row r="666" spans="1:12" s="511" customFormat="1" x14ac:dyDescent="0.3">
      <c r="A666" s="525"/>
      <c r="B666" s="530"/>
      <c r="C666" s="525"/>
      <c r="D666" s="525"/>
      <c r="E666" s="525"/>
      <c r="F666" s="526"/>
      <c r="G666" s="525"/>
      <c r="H666" s="525"/>
      <c r="I666" s="525"/>
      <c r="J666" s="525"/>
      <c r="L666" s="525"/>
    </row>
    <row r="667" spans="1:12" s="511" customFormat="1" x14ac:dyDescent="0.3">
      <c r="A667" s="525"/>
      <c r="B667" s="530"/>
      <c r="C667" s="525"/>
      <c r="D667" s="525"/>
      <c r="E667" s="525"/>
      <c r="F667" s="526"/>
      <c r="G667" s="525"/>
      <c r="H667" s="525"/>
      <c r="I667" s="525"/>
      <c r="J667" s="525"/>
      <c r="L667" s="525"/>
    </row>
    <row r="668" spans="1:12" s="511" customFormat="1" x14ac:dyDescent="0.3">
      <c r="A668" s="525"/>
      <c r="B668" s="530"/>
      <c r="C668" s="525"/>
      <c r="D668" s="525"/>
      <c r="E668" s="525"/>
      <c r="F668" s="526"/>
      <c r="G668" s="525"/>
      <c r="H668" s="525"/>
      <c r="I668" s="525"/>
      <c r="J668" s="525"/>
      <c r="L668" s="525"/>
    </row>
    <row r="669" spans="1:12" s="511" customFormat="1" x14ac:dyDescent="0.3">
      <c r="A669" s="525"/>
      <c r="B669" s="530"/>
      <c r="C669" s="525"/>
      <c r="D669" s="525"/>
      <c r="E669" s="525"/>
      <c r="F669" s="526"/>
      <c r="G669" s="525"/>
      <c r="H669" s="525"/>
      <c r="I669" s="525"/>
      <c r="J669" s="525"/>
      <c r="L669" s="525"/>
    </row>
    <row r="670" spans="1:12" s="511" customFormat="1" x14ac:dyDescent="0.3">
      <c r="A670" s="525"/>
      <c r="B670" s="530"/>
      <c r="C670" s="525"/>
      <c r="D670" s="525"/>
      <c r="E670" s="525"/>
      <c r="F670" s="526"/>
      <c r="G670" s="525"/>
      <c r="H670" s="525"/>
      <c r="I670" s="525"/>
      <c r="J670" s="525"/>
      <c r="L670" s="525"/>
    </row>
    <row r="671" spans="1:12" s="511" customFormat="1" x14ac:dyDescent="0.3">
      <c r="A671" s="525"/>
      <c r="B671" s="530"/>
      <c r="C671" s="525"/>
      <c r="D671" s="525"/>
      <c r="E671" s="525"/>
      <c r="F671" s="526"/>
      <c r="G671" s="525"/>
      <c r="H671" s="525"/>
      <c r="I671" s="525"/>
      <c r="J671" s="525"/>
      <c r="L671" s="525"/>
    </row>
    <row r="672" spans="1:12" s="511" customFormat="1" x14ac:dyDescent="0.3">
      <c r="A672" s="525"/>
      <c r="B672" s="530"/>
      <c r="C672" s="525"/>
      <c r="D672" s="525"/>
      <c r="E672" s="525"/>
      <c r="F672" s="526"/>
      <c r="G672" s="525"/>
      <c r="H672" s="525"/>
      <c r="I672" s="525"/>
      <c r="J672" s="525"/>
      <c r="L672" s="525"/>
    </row>
    <row r="673" spans="1:12" s="511" customFormat="1" x14ac:dyDescent="0.3">
      <c r="A673" s="525"/>
      <c r="B673" s="530"/>
      <c r="C673" s="525"/>
      <c r="D673" s="525"/>
      <c r="E673" s="525"/>
      <c r="F673" s="526"/>
      <c r="G673" s="525"/>
      <c r="H673" s="525"/>
      <c r="I673" s="525"/>
      <c r="J673" s="525"/>
      <c r="L673" s="525"/>
    </row>
    <row r="674" spans="1:12" s="511" customFormat="1" x14ac:dyDescent="0.3">
      <c r="A674" s="525"/>
      <c r="B674" s="530"/>
      <c r="C674" s="525"/>
      <c r="D674" s="525"/>
      <c r="E674" s="525"/>
      <c r="F674" s="526"/>
      <c r="G674" s="525"/>
      <c r="H674" s="525"/>
      <c r="I674" s="525"/>
      <c r="J674" s="525"/>
      <c r="L674" s="525"/>
    </row>
    <row r="675" spans="1:12" s="511" customFormat="1" x14ac:dyDescent="0.3">
      <c r="A675" s="525"/>
      <c r="B675" s="530"/>
      <c r="C675" s="525"/>
      <c r="D675" s="525"/>
      <c r="E675" s="525"/>
      <c r="F675" s="526"/>
      <c r="G675" s="525"/>
      <c r="H675" s="525"/>
      <c r="I675" s="525"/>
      <c r="J675" s="525"/>
      <c r="L675" s="525"/>
    </row>
    <row r="676" spans="1:12" s="511" customFormat="1" x14ac:dyDescent="0.3">
      <c r="A676" s="525"/>
      <c r="B676" s="530"/>
      <c r="C676" s="525"/>
      <c r="D676" s="525"/>
      <c r="E676" s="525"/>
      <c r="F676" s="526"/>
      <c r="G676" s="525"/>
      <c r="H676" s="525"/>
      <c r="I676" s="525"/>
      <c r="J676" s="525"/>
      <c r="L676" s="525"/>
    </row>
    <row r="677" spans="1:12" s="511" customFormat="1" x14ac:dyDescent="0.3">
      <c r="A677" s="525"/>
      <c r="B677" s="530"/>
      <c r="C677" s="525"/>
      <c r="D677" s="525"/>
      <c r="E677" s="525"/>
      <c r="F677" s="526"/>
      <c r="G677" s="525"/>
      <c r="H677" s="525"/>
      <c r="I677" s="525"/>
      <c r="J677" s="525"/>
      <c r="L677" s="525"/>
    </row>
    <row r="678" spans="1:12" s="511" customFormat="1" x14ac:dyDescent="0.3">
      <c r="A678" s="525"/>
      <c r="B678" s="530"/>
      <c r="C678" s="525"/>
      <c r="D678" s="525"/>
      <c r="E678" s="525"/>
      <c r="F678" s="526"/>
      <c r="G678" s="525"/>
      <c r="H678" s="525"/>
      <c r="I678" s="525"/>
      <c r="J678" s="525"/>
      <c r="L678" s="525"/>
    </row>
    <row r="679" spans="1:12" s="511" customFormat="1" x14ac:dyDescent="0.3">
      <c r="A679" s="525"/>
      <c r="B679" s="530"/>
      <c r="C679" s="525"/>
      <c r="D679" s="525"/>
      <c r="E679" s="525"/>
      <c r="F679" s="526"/>
      <c r="G679" s="525"/>
      <c r="H679" s="525"/>
      <c r="I679" s="525"/>
      <c r="J679" s="525"/>
      <c r="L679" s="525"/>
    </row>
    <row r="680" spans="1:12" s="511" customFormat="1" x14ac:dyDescent="0.3">
      <c r="A680" s="525"/>
      <c r="B680" s="530"/>
      <c r="C680" s="525"/>
      <c r="D680" s="525"/>
      <c r="E680" s="525"/>
      <c r="F680" s="526"/>
      <c r="G680" s="525"/>
      <c r="H680" s="525"/>
      <c r="I680" s="525"/>
      <c r="J680" s="525"/>
      <c r="L680" s="525"/>
    </row>
    <row r="681" spans="1:12" s="511" customFormat="1" x14ac:dyDescent="0.3">
      <c r="A681" s="525"/>
      <c r="B681" s="530"/>
      <c r="C681" s="525"/>
      <c r="D681" s="525"/>
      <c r="E681" s="525"/>
      <c r="F681" s="526"/>
      <c r="G681" s="525"/>
      <c r="H681" s="525"/>
      <c r="I681" s="525"/>
      <c r="J681" s="525"/>
      <c r="L681" s="525"/>
    </row>
    <row r="682" spans="1:12" s="511" customFormat="1" x14ac:dyDescent="0.3">
      <c r="A682" s="525"/>
      <c r="B682" s="530"/>
      <c r="C682" s="525"/>
      <c r="D682" s="525"/>
      <c r="E682" s="525"/>
      <c r="F682" s="526"/>
      <c r="G682" s="525"/>
      <c r="H682" s="525"/>
      <c r="I682" s="525"/>
      <c r="J682" s="525"/>
      <c r="L682" s="525"/>
    </row>
    <row r="683" spans="1:12" s="511" customFormat="1" x14ac:dyDescent="0.3">
      <c r="A683" s="525"/>
      <c r="B683" s="530"/>
      <c r="C683" s="525"/>
      <c r="D683" s="525"/>
      <c r="E683" s="525"/>
      <c r="F683" s="526"/>
      <c r="G683" s="525"/>
      <c r="H683" s="525"/>
      <c r="I683" s="525"/>
      <c r="J683" s="525"/>
      <c r="L683" s="525"/>
    </row>
    <row r="684" spans="1:12" s="511" customFormat="1" x14ac:dyDescent="0.3">
      <c r="A684" s="525"/>
      <c r="B684" s="530"/>
      <c r="C684" s="525"/>
      <c r="D684" s="525"/>
      <c r="E684" s="525"/>
      <c r="F684" s="526"/>
      <c r="G684" s="525"/>
      <c r="H684" s="525"/>
      <c r="I684" s="525"/>
      <c r="J684" s="525"/>
      <c r="L684" s="525"/>
    </row>
    <row r="685" spans="1:12" s="511" customFormat="1" x14ac:dyDescent="0.3">
      <c r="A685" s="525"/>
      <c r="B685" s="530"/>
      <c r="C685" s="525"/>
      <c r="D685" s="525"/>
      <c r="E685" s="525"/>
      <c r="F685" s="526"/>
      <c r="G685" s="525"/>
      <c r="H685" s="525"/>
      <c r="I685" s="525"/>
      <c r="J685" s="525"/>
      <c r="L685" s="525"/>
    </row>
    <row r="686" spans="1:12" s="511" customFormat="1" x14ac:dyDescent="0.3">
      <c r="A686" s="525"/>
      <c r="B686" s="530"/>
      <c r="C686" s="525"/>
      <c r="D686" s="525"/>
      <c r="E686" s="525"/>
      <c r="F686" s="526"/>
      <c r="G686" s="525"/>
      <c r="H686" s="525"/>
      <c r="I686" s="525"/>
      <c r="J686" s="525"/>
      <c r="L686" s="525"/>
    </row>
    <row r="687" spans="1:12" s="511" customFormat="1" x14ac:dyDescent="0.3">
      <c r="A687" s="525"/>
      <c r="B687" s="530"/>
      <c r="C687" s="525"/>
      <c r="D687" s="525"/>
      <c r="E687" s="525"/>
      <c r="F687" s="526"/>
      <c r="G687" s="525"/>
      <c r="H687" s="525"/>
      <c r="I687" s="525"/>
      <c r="J687" s="525"/>
      <c r="L687" s="525"/>
    </row>
    <row r="688" spans="1:12" s="511" customFormat="1" x14ac:dyDescent="0.3">
      <c r="A688" s="525"/>
      <c r="B688" s="530"/>
      <c r="C688" s="525"/>
      <c r="D688" s="525"/>
      <c r="E688" s="525"/>
      <c r="F688" s="526"/>
      <c r="G688" s="525"/>
      <c r="H688" s="525"/>
      <c r="I688" s="525"/>
      <c r="J688" s="525"/>
      <c r="L688" s="525"/>
    </row>
    <row r="689" spans="1:12" s="511" customFormat="1" x14ac:dyDescent="0.3">
      <c r="A689" s="525"/>
      <c r="B689" s="530"/>
      <c r="C689" s="525"/>
      <c r="D689" s="525"/>
      <c r="E689" s="525"/>
      <c r="F689" s="526"/>
      <c r="G689" s="525"/>
      <c r="H689" s="525"/>
      <c r="I689" s="525"/>
      <c r="J689" s="525"/>
      <c r="L689" s="525"/>
    </row>
    <row r="690" spans="1:12" s="511" customFormat="1" x14ac:dyDescent="0.3">
      <c r="A690" s="525"/>
      <c r="B690" s="530"/>
      <c r="C690" s="525"/>
      <c r="D690" s="525"/>
      <c r="E690" s="525"/>
      <c r="F690" s="526"/>
      <c r="G690" s="525"/>
      <c r="H690" s="525"/>
      <c r="I690" s="525"/>
      <c r="J690" s="525"/>
      <c r="L690" s="525"/>
    </row>
    <row r="691" spans="1:12" s="511" customFormat="1" x14ac:dyDescent="0.3">
      <c r="A691" s="525"/>
      <c r="B691" s="530"/>
      <c r="C691" s="525"/>
      <c r="D691" s="525"/>
      <c r="E691" s="525"/>
      <c r="F691" s="526"/>
      <c r="G691" s="525"/>
      <c r="H691" s="525"/>
      <c r="I691" s="525"/>
      <c r="J691" s="525"/>
      <c r="L691" s="525"/>
    </row>
    <row r="692" spans="1:12" s="511" customFormat="1" x14ac:dyDescent="0.3">
      <c r="A692" s="525"/>
      <c r="B692" s="530"/>
      <c r="C692" s="525"/>
      <c r="D692" s="525"/>
      <c r="E692" s="525"/>
      <c r="F692" s="526"/>
      <c r="G692" s="525"/>
      <c r="H692" s="525"/>
      <c r="I692" s="525"/>
      <c r="J692" s="525"/>
      <c r="L692" s="525"/>
    </row>
    <row r="693" spans="1:12" s="511" customFormat="1" x14ac:dyDescent="0.3">
      <c r="A693" s="525"/>
      <c r="B693" s="530"/>
      <c r="C693" s="525"/>
      <c r="D693" s="525"/>
      <c r="E693" s="525"/>
      <c r="F693" s="526"/>
      <c r="G693" s="525"/>
      <c r="H693" s="525"/>
      <c r="I693" s="525"/>
      <c r="J693" s="525"/>
      <c r="L693" s="525"/>
    </row>
    <row r="694" spans="1:12" s="511" customFormat="1" x14ac:dyDescent="0.3">
      <c r="A694" s="525"/>
      <c r="B694" s="530"/>
      <c r="C694" s="525"/>
      <c r="D694" s="525"/>
      <c r="E694" s="525"/>
      <c r="F694" s="526"/>
      <c r="G694" s="525"/>
      <c r="H694" s="525"/>
      <c r="I694" s="525"/>
      <c r="J694" s="525"/>
      <c r="L694" s="525"/>
    </row>
    <row r="695" spans="1:12" s="511" customFormat="1" x14ac:dyDescent="0.3">
      <c r="A695" s="525"/>
      <c r="B695" s="530"/>
      <c r="C695" s="525"/>
      <c r="D695" s="525"/>
      <c r="E695" s="525"/>
      <c r="F695" s="526"/>
      <c r="G695" s="525"/>
      <c r="H695" s="525"/>
      <c r="I695" s="525"/>
      <c r="J695" s="525"/>
      <c r="L695" s="525"/>
    </row>
    <row r="696" spans="1:12" s="511" customFormat="1" x14ac:dyDescent="0.3">
      <c r="A696" s="525"/>
      <c r="B696" s="530"/>
      <c r="C696" s="525"/>
      <c r="D696" s="525"/>
      <c r="E696" s="525"/>
      <c r="F696" s="526"/>
      <c r="G696" s="525"/>
      <c r="H696" s="525"/>
      <c r="I696" s="525"/>
      <c r="J696" s="525"/>
      <c r="L696" s="525"/>
    </row>
    <row r="697" spans="1:12" s="511" customFormat="1" x14ac:dyDescent="0.3">
      <c r="A697" s="525"/>
      <c r="B697" s="530"/>
      <c r="C697" s="525"/>
      <c r="D697" s="525"/>
      <c r="E697" s="525"/>
      <c r="F697" s="526"/>
      <c r="G697" s="525"/>
      <c r="H697" s="525"/>
      <c r="I697" s="525"/>
      <c r="J697" s="525"/>
      <c r="L697" s="525"/>
    </row>
    <row r="698" spans="1:12" s="511" customFormat="1" x14ac:dyDescent="0.3">
      <c r="A698" s="525"/>
      <c r="B698" s="530"/>
      <c r="C698" s="525"/>
      <c r="D698" s="525"/>
      <c r="E698" s="525"/>
      <c r="F698" s="526"/>
      <c r="G698" s="525"/>
      <c r="H698" s="525"/>
      <c r="I698" s="525"/>
      <c r="J698" s="525"/>
      <c r="L698" s="525"/>
    </row>
    <row r="699" spans="1:12" s="511" customFormat="1" x14ac:dyDescent="0.3">
      <c r="A699" s="525"/>
      <c r="B699" s="530"/>
      <c r="C699" s="525"/>
      <c r="D699" s="525"/>
      <c r="E699" s="525"/>
      <c r="F699" s="526"/>
      <c r="G699" s="525"/>
      <c r="H699" s="525"/>
      <c r="I699" s="525"/>
      <c r="J699" s="525"/>
      <c r="L699" s="525"/>
    </row>
    <row r="700" spans="1:12" s="511" customFormat="1" x14ac:dyDescent="0.3">
      <c r="A700" s="525"/>
      <c r="B700" s="530"/>
      <c r="C700" s="525"/>
      <c r="D700" s="525"/>
      <c r="E700" s="525"/>
      <c r="F700" s="526"/>
      <c r="G700" s="525"/>
      <c r="H700" s="525"/>
      <c r="I700" s="525"/>
      <c r="J700" s="525"/>
      <c r="L700" s="525"/>
    </row>
    <row r="701" spans="1:12" s="511" customFormat="1" x14ac:dyDescent="0.3">
      <c r="A701" s="525"/>
      <c r="B701" s="530"/>
      <c r="C701" s="525"/>
      <c r="D701" s="525"/>
      <c r="E701" s="525"/>
      <c r="F701" s="526"/>
      <c r="G701" s="525"/>
      <c r="H701" s="525"/>
      <c r="I701" s="525"/>
      <c r="J701" s="525"/>
      <c r="L701" s="525"/>
    </row>
    <row r="702" spans="1:12" s="511" customFormat="1" x14ac:dyDescent="0.3">
      <c r="A702" s="525"/>
      <c r="B702" s="530"/>
      <c r="C702" s="525"/>
      <c r="D702" s="525"/>
      <c r="E702" s="525"/>
      <c r="F702" s="526"/>
      <c r="G702" s="525"/>
      <c r="H702" s="525"/>
      <c r="I702" s="525"/>
      <c r="J702" s="525"/>
      <c r="L702" s="525"/>
    </row>
    <row r="703" spans="1:12" s="511" customFormat="1" x14ac:dyDescent="0.3">
      <c r="A703" s="525"/>
      <c r="B703" s="530"/>
      <c r="C703" s="525"/>
      <c r="D703" s="525"/>
      <c r="E703" s="525"/>
      <c r="F703" s="526"/>
      <c r="G703" s="525"/>
      <c r="H703" s="525"/>
      <c r="I703" s="525"/>
      <c r="J703" s="525"/>
      <c r="L703" s="525"/>
    </row>
    <row r="704" spans="1:12" s="511" customFormat="1" x14ac:dyDescent="0.3">
      <c r="A704" s="525"/>
      <c r="B704" s="530"/>
      <c r="C704" s="525"/>
      <c r="D704" s="525"/>
      <c r="E704" s="525"/>
      <c r="F704" s="526"/>
      <c r="G704" s="525"/>
      <c r="H704" s="525"/>
      <c r="I704" s="525"/>
      <c r="J704" s="525"/>
      <c r="L704" s="525"/>
    </row>
    <row r="705" spans="1:12" s="511" customFormat="1" x14ac:dyDescent="0.3">
      <c r="A705" s="525"/>
      <c r="B705" s="530"/>
      <c r="C705" s="525"/>
      <c r="D705" s="525"/>
      <c r="E705" s="525"/>
      <c r="F705" s="526"/>
      <c r="G705" s="525"/>
      <c r="H705" s="525"/>
      <c r="I705" s="525"/>
      <c r="J705" s="525"/>
      <c r="L705" s="525"/>
    </row>
    <row r="706" spans="1:12" s="511" customFormat="1" x14ac:dyDescent="0.3">
      <c r="A706" s="525"/>
      <c r="B706" s="530"/>
      <c r="C706" s="525"/>
      <c r="D706" s="525"/>
      <c r="E706" s="525"/>
      <c r="F706" s="526"/>
      <c r="G706" s="525"/>
      <c r="H706" s="525"/>
      <c r="I706" s="525"/>
      <c r="J706" s="525"/>
      <c r="L706" s="525"/>
    </row>
    <row r="707" spans="1:12" s="511" customFormat="1" x14ac:dyDescent="0.3">
      <c r="A707" s="525"/>
      <c r="B707" s="530"/>
      <c r="C707" s="525"/>
      <c r="D707" s="525"/>
      <c r="E707" s="525"/>
      <c r="F707" s="526"/>
      <c r="G707" s="525"/>
      <c r="H707" s="525"/>
      <c r="I707" s="525"/>
      <c r="J707" s="525"/>
      <c r="L707" s="525"/>
    </row>
    <row r="708" spans="1:12" s="511" customFormat="1" x14ac:dyDescent="0.3">
      <c r="A708" s="525"/>
      <c r="B708" s="530"/>
      <c r="C708" s="525"/>
      <c r="D708" s="525"/>
      <c r="E708" s="525"/>
      <c r="F708" s="526"/>
      <c r="G708" s="525"/>
      <c r="H708" s="525"/>
      <c r="I708" s="525"/>
      <c r="J708" s="525"/>
      <c r="L708" s="525"/>
    </row>
    <row r="709" spans="1:12" s="511" customFormat="1" x14ac:dyDescent="0.3">
      <c r="A709" s="525"/>
      <c r="B709" s="530"/>
      <c r="C709" s="525"/>
      <c r="D709" s="525"/>
      <c r="E709" s="525"/>
      <c r="F709" s="526"/>
      <c r="G709" s="525"/>
      <c r="H709" s="525"/>
      <c r="I709" s="525"/>
      <c r="J709" s="525"/>
      <c r="L709" s="525"/>
    </row>
    <row r="710" spans="1:12" s="511" customFormat="1" x14ac:dyDescent="0.3">
      <c r="A710" s="525"/>
      <c r="B710" s="530"/>
      <c r="C710" s="525"/>
      <c r="D710" s="525"/>
      <c r="E710" s="525"/>
      <c r="F710" s="526"/>
      <c r="G710" s="525"/>
      <c r="H710" s="525"/>
      <c r="I710" s="525"/>
      <c r="J710" s="525"/>
      <c r="L710" s="525"/>
    </row>
    <row r="711" spans="1:12" s="511" customFormat="1" x14ac:dyDescent="0.3">
      <c r="A711" s="525"/>
      <c r="B711" s="530"/>
      <c r="C711" s="525"/>
      <c r="D711" s="525"/>
      <c r="E711" s="525"/>
      <c r="F711" s="526"/>
      <c r="G711" s="525"/>
      <c r="H711" s="525"/>
      <c r="I711" s="525"/>
      <c r="J711" s="525"/>
      <c r="L711" s="525"/>
    </row>
    <row r="712" spans="1:12" s="511" customFormat="1" x14ac:dyDescent="0.3">
      <c r="A712" s="525"/>
      <c r="B712" s="530"/>
      <c r="C712" s="525"/>
      <c r="D712" s="525"/>
      <c r="E712" s="525"/>
      <c r="F712" s="526"/>
      <c r="G712" s="525"/>
      <c r="H712" s="525"/>
      <c r="I712" s="525"/>
      <c r="J712" s="525"/>
      <c r="L712" s="525"/>
    </row>
    <row r="713" spans="1:12" s="511" customFormat="1" x14ac:dyDescent="0.3">
      <c r="A713" s="525"/>
      <c r="B713" s="530"/>
      <c r="C713" s="525"/>
      <c r="D713" s="525"/>
      <c r="E713" s="525"/>
      <c r="F713" s="526"/>
      <c r="G713" s="525"/>
      <c r="H713" s="525"/>
      <c r="I713" s="525"/>
      <c r="J713" s="525"/>
      <c r="L713" s="525"/>
    </row>
    <row r="714" spans="1:12" s="511" customFormat="1" x14ac:dyDescent="0.3">
      <c r="A714" s="525"/>
      <c r="B714" s="530"/>
      <c r="C714" s="525"/>
      <c r="D714" s="525"/>
      <c r="E714" s="525"/>
      <c r="F714" s="526"/>
      <c r="G714" s="525"/>
      <c r="H714" s="525"/>
      <c r="I714" s="525"/>
      <c r="J714" s="525"/>
      <c r="L714" s="525"/>
    </row>
    <row r="715" spans="1:12" s="511" customFormat="1" x14ac:dyDescent="0.3">
      <c r="A715" s="525"/>
      <c r="B715" s="530"/>
      <c r="C715" s="525"/>
      <c r="D715" s="525"/>
      <c r="E715" s="525"/>
      <c r="F715" s="526"/>
      <c r="G715" s="525"/>
      <c r="H715" s="525"/>
      <c r="I715" s="525"/>
      <c r="J715" s="525"/>
      <c r="L715" s="525"/>
    </row>
    <row r="716" spans="1:12" s="511" customFormat="1" x14ac:dyDescent="0.3">
      <c r="A716" s="525"/>
      <c r="B716" s="530"/>
      <c r="C716" s="525"/>
      <c r="D716" s="525"/>
      <c r="E716" s="525"/>
      <c r="F716" s="526"/>
      <c r="G716" s="525"/>
      <c r="H716" s="525"/>
      <c r="I716" s="525"/>
      <c r="J716" s="525"/>
      <c r="L716" s="525"/>
    </row>
    <row r="717" spans="1:12" s="511" customFormat="1" x14ac:dyDescent="0.3">
      <c r="A717" s="525"/>
      <c r="B717" s="530"/>
      <c r="C717" s="525"/>
      <c r="D717" s="525"/>
      <c r="E717" s="525"/>
      <c r="F717" s="526"/>
      <c r="G717" s="525"/>
      <c r="H717" s="525"/>
      <c r="I717" s="525"/>
      <c r="J717" s="525"/>
      <c r="L717" s="525"/>
    </row>
    <row r="718" spans="1:12" s="511" customFormat="1" x14ac:dyDescent="0.3">
      <c r="A718" s="525"/>
      <c r="B718" s="530"/>
      <c r="C718" s="525"/>
      <c r="D718" s="525"/>
      <c r="E718" s="525"/>
      <c r="F718" s="526"/>
      <c r="G718" s="525"/>
      <c r="H718" s="525"/>
      <c r="I718" s="525"/>
      <c r="J718" s="525"/>
      <c r="L718" s="525"/>
    </row>
    <row r="719" spans="1:12" s="511" customFormat="1" x14ac:dyDescent="0.3">
      <c r="A719" s="525"/>
      <c r="B719" s="530"/>
      <c r="C719" s="525"/>
      <c r="D719" s="525"/>
      <c r="E719" s="525"/>
      <c r="F719" s="526"/>
      <c r="G719" s="525"/>
      <c r="H719" s="525"/>
      <c r="I719" s="525"/>
      <c r="J719" s="525"/>
      <c r="L719" s="525"/>
    </row>
    <row r="720" spans="1:12" s="511" customFormat="1" x14ac:dyDescent="0.3">
      <c r="A720" s="525"/>
      <c r="B720" s="530"/>
      <c r="C720" s="525"/>
      <c r="D720" s="525"/>
      <c r="E720" s="525"/>
      <c r="F720" s="526"/>
      <c r="G720" s="525"/>
      <c r="H720" s="525"/>
      <c r="I720" s="525"/>
      <c r="J720" s="525"/>
      <c r="L720" s="525"/>
    </row>
    <row r="721" spans="1:12" s="511" customFormat="1" x14ac:dyDescent="0.3">
      <c r="A721" s="525"/>
      <c r="B721" s="530"/>
      <c r="C721" s="525"/>
      <c r="D721" s="525"/>
      <c r="E721" s="525"/>
      <c r="F721" s="526"/>
      <c r="G721" s="525"/>
      <c r="H721" s="525"/>
      <c r="I721" s="525"/>
      <c r="J721" s="525"/>
      <c r="L721" s="525"/>
    </row>
    <row r="722" spans="1:12" s="511" customFormat="1" x14ac:dyDescent="0.3">
      <c r="A722" s="525"/>
      <c r="B722" s="530"/>
      <c r="C722" s="525"/>
      <c r="D722" s="525"/>
      <c r="E722" s="525"/>
      <c r="F722" s="526"/>
      <c r="G722" s="525"/>
      <c r="H722" s="525"/>
      <c r="I722" s="525"/>
      <c r="J722" s="525"/>
      <c r="L722" s="525"/>
    </row>
    <row r="723" spans="1:12" s="511" customFormat="1" x14ac:dyDescent="0.3">
      <c r="A723" s="525"/>
      <c r="B723" s="530"/>
      <c r="C723" s="525"/>
      <c r="D723" s="525"/>
      <c r="E723" s="525"/>
      <c r="F723" s="526"/>
      <c r="G723" s="525"/>
      <c r="H723" s="525"/>
      <c r="I723" s="525"/>
      <c r="J723" s="525"/>
      <c r="L723" s="525"/>
    </row>
    <row r="724" spans="1:12" s="511" customFormat="1" x14ac:dyDescent="0.3">
      <c r="A724" s="525"/>
      <c r="B724" s="530"/>
      <c r="C724" s="525"/>
      <c r="D724" s="525"/>
      <c r="E724" s="525"/>
      <c r="F724" s="526"/>
      <c r="G724" s="525"/>
      <c r="H724" s="525"/>
      <c r="I724" s="525"/>
      <c r="J724" s="525"/>
      <c r="L724" s="525"/>
    </row>
    <row r="725" spans="1:12" s="511" customFormat="1" x14ac:dyDescent="0.3">
      <c r="A725" s="525"/>
      <c r="B725" s="530"/>
      <c r="C725" s="525"/>
      <c r="D725" s="525"/>
      <c r="E725" s="525"/>
      <c r="F725" s="526"/>
      <c r="G725" s="525"/>
      <c r="H725" s="525"/>
      <c r="I725" s="525"/>
      <c r="J725" s="525"/>
      <c r="L725" s="525"/>
    </row>
    <row r="726" spans="1:12" s="511" customFormat="1" x14ac:dyDescent="0.3">
      <c r="A726" s="525"/>
      <c r="B726" s="530"/>
      <c r="C726" s="525"/>
      <c r="D726" s="525"/>
      <c r="E726" s="525"/>
      <c r="F726" s="526"/>
      <c r="G726" s="525"/>
      <c r="H726" s="525"/>
      <c r="I726" s="525"/>
      <c r="J726" s="525"/>
      <c r="L726" s="525"/>
    </row>
    <row r="727" spans="1:12" s="511" customFormat="1" x14ac:dyDescent="0.3">
      <c r="A727" s="525"/>
      <c r="B727" s="530"/>
      <c r="C727" s="525"/>
      <c r="D727" s="525"/>
      <c r="E727" s="525"/>
      <c r="F727" s="526"/>
      <c r="G727" s="525"/>
      <c r="H727" s="525"/>
      <c r="I727" s="525"/>
      <c r="J727" s="525"/>
      <c r="L727" s="525"/>
    </row>
    <row r="728" spans="1:12" s="511" customFormat="1" x14ac:dyDescent="0.3">
      <c r="A728" s="525"/>
      <c r="B728" s="530"/>
      <c r="C728" s="525"/>
      <c r="D728" s="525"/>
      <c r="E728" s="525"/>
      <c r="F728" s="526"/>
      <c r="G728" s="525"/>
      <c r="H728" s="525"/>
      <c r="I728" s="525"/>
      <c r="J728" s="525"/>
      <c r="L728" s="525"/>
    </row>
    <row r="729" spans="1:12" s="511" customFormat="1" x14ac:dyDescent="0.3">
      <c r="A729" s="525"/>
      <c r="B729" s="530"/>
      <c r="C729" s="525"/>
      <c r="D729" s="525"/>
      <c r="E729" s="525"/>
      <c r="F729" s="526"/>
      <c r="G729" s="525"/>
      <c r="H729" s="525"/>
      <c r="I729" s="525"/>
      <c r="J729" s="525"/>
      <c r="L729" s="525"/>
    </row>
    <row r="730" spans="1:12" s="511" customFormat="1" x14ac:dyDescent="0.3">
      <c r="A730" s="525"/>
      <c r="B730" s="530"/>
      <c r="C730" s="525"/>
      <c r="D730" s="525"/>
      <c r="E730" s="525"/>
      <c r="F730" s="526"/>
      <c r="G730" s="525"/>
      <c r="H730" s="525"/>
      <c r="I730" s="525"/>
      <c r="J730" s="525"/>
      <c r="L730" s="525"/>
    </row>
    <row r="731" spans="1:12" s="511" customFormat="1" x14ac:dyDescent="0.3">
      <c r="A731" s="525"/>
      <c r="B731" s="530"/>
      <c r="C731" s="525"/>
      <c r="D731" s="525"/>
      <c r="E731" s="525"/>
      <c r="F731" s="526"/>
      <c r="G731" s="525"/>
      <c r="H731" s="525"/>
      <c r="I731" s="525"/>
      <c r="J731" s="525"/>
      <c r="L731" s="525"/>
    </row>
    <row r="732" spans="1:12" s="511" customFormat="1" x14ac:dyDescent="0.3">
      <c r="A732" s="525"/>
      <c r="B732" s="530"/>
      <c r="C732" s="525"/>
      <c r="D732" s="525"/>
      <c r="E732" s="525"/>
      <c r="F732" s="526"/>
      <c r="G732" s="525"/>
      <c r="H732" s="525"/>
      <c r="I732" s="525"/>
      <c r="J732" s="525"/>
      <c r="L732" s="525"/>
    </row>
    <row r="733" spans="1:12" s="511" customFormat="1" x14ac:dyDescent="0.3">
      <c r="A733" s="525"/>
      <c r="B733" s="530"/>
      <c r="C733" s="525"/>
      <c r="D733" s="525"/>
      <c r="E733" s="525"/>
      <c r="F733" s="526"/>
      <c r="G733" s="525"/>
      <c r="H733" s="525"/>
      <c r="I733" s="525"/>
      <c r="J733" s="525"/>
      <c r="L733" s="525"/>
    </row>
    <row r="734" spans="1:12" s="511" customFormat="1" x14ac:dyDescent="0.3">
      <c r="A734" s="525"/>
      <c r="B734" s="530"/>
      <c r="C734" s="525"/>
      <c r="D734" s="525"/>
      <c r="E734" s="525"/>
      <c r="F734" s="526"/>
      <c r="G734" s="525"/>
      <c r="H734" s="525"/>
      <c r="I734" s="525"/>
      <c r="J734" s="525"/>
      <c r="L734" s="525"/>
    </row>
    <row r="735" spans="1:12" s="511" customFormat="1" x14ac:dyDescent="0.3">
      <c r="A735" s="525"/>
      <c r="B735" s="530"/>
      <c r="C735" s="525"/>
      <c r="D735" s="525"/>
      <c r="E735" s="525"/>
      <c r="F735" s="526"/>
      <c r="G735" s="525"/>
      <c r="H735" s="525"/>
      <c r="I735" s="525"/>
      <c r="J735" s="525"/>
      <c r="L735" s="525"/>
    </row>
    <row r="736" spans="1:12" s="511" customFormat="1" x14ac:dyDescent="0.3">
      <c r="A736" s="525"/>
      <c r="B736" s="530"/>
      <c r="C736" s="525"/>
      <c r="D736" s="525"/>
      <c r="E736" s="525"/>
      <c r="F736" s="526"/>
      <c r="G736" s="525"/>
      <c r="H736" s="525"/>
      <c r="I736" s="525"/>
      <c r="J736" s="525"/>
      <c r="L736" s="525"/>
    </row>
    <row r="737" spans="1:12" s="511" customFormat="1" x14ac:dyDescent="0.3">
      <c r="A737" s="525"/>
      <c r="B737" s="530"/>
      <c r="C737" s="525"/>
      <c r="D737" s="525"/>
      <c r="E737" s="525"/>
      <c r="F737" s="526"/>
      <c r="G737" s="525"/>
      <c r="H737" s="525"/>
      <c r="I737" s="525"/>
      <c r="J737" s="525"/>
      <c r="L737" s="525"/>
    </row>
    <row r="738" spans="1:12" s="511" customFormat="1" x14ac:dyDescent="0.3">
      <c r="A738" s="525"/>
      <c r="B738" s="530"/>
      <c r="C738" s="525"/>
      <c r="D738" s="525"/>
      <c r="E738" s="525"/>
      <c r="F738" s="526"/>
      <c r="G738" s="525"/>
      <c r="H738" s="525"/>
      <c r="I738" s="525"/>
      <c r="J738" s="525"/>
      <c r="L738" s="525"/>
    </row>
    <row r="739" spans="1:12" s="511" customFormat="1" x14ac:dyDescent="0.3">
      <c r="A739" s="525"/>
      <c r="B739" s="530"/>
      <c r="C739" s="525"/>
      <c r="D739" s="525"/>
      <c r="E739" s="525"/>
      <c r="F739" s="526"/>
      <c r="G739" s="525"/>
      <c r="H739" s="525"/>
      <c r="I739" s="525"/>
      <c r="J739" s="525"/>
      <c r="L739" s="525"/>
    </row>
    <row r="740" spans="1:12" s="511" customFormat="1" x14ac:dyDescent="0.3">
      <c r="A740" s="525"/>
      <c r="B740" s="530"/>
      <c r="C740" s="525"/>
      <c r="D740" s="525"/>
      <c r="E740" s="525"/>
      <c r="F740" s="526"/>
      <c r="G740" s="525"/>
      <c r="H740" s="525"/>
      <c r="I740" s="525"/>
      <c r="J740" s="525"/>
      <c r="L740" s="525"/>
    </row>
    <row r="741" spans="1:12" s="511" customFormat="1" x14ac:dyDescent="0.3">
      <c r="A741" s="525"/>
      <c r="B741" s="530"/>
      <c r="C741" s="525"/>
      <c r="D741" s="525"/>
      <c r="E741" s="525"/>
      <c r="F741" s="526"/>
      <c r="G741" s="525"/>
      <c r="H741" s="525"/>
      <c r="I741" s="525"/>
      <c r="J741" s="525"/>
      <c r="L741" s="525"/>
    </row>
    <row r="742" spans="1:12" s="511" customFormat="1" x14ac:dyDescent="0.3">
      <c r="A742" s="525"/>
      <c r="B742" s="530"/>
      <c r="C742" s="525"/>
      <c r="D742" s="525"/>
      <c r="E742" s="525"/>
      <c r="F742" s="526"/>
      <c r="G742" s="525"/>
      <c r="H742" s="525"/>
      <c r="I742" s="525"/>
      <c r="J742" s="525"/>
      <c r="L742" s="525"/>
    </row>
    <row r="743" spans="1:12" s="511" customFormat="1" x14ac:dyDescent="0.3">
      <c r="A743" s="525"/>
      <c r="B743" s="530"/>
      <c r="C743" s="525"/>
      <c r="D743" s="525"/>
      <c r="E743" s="525"/>
      <c r="F743" s="526"/>
      <c r="G743" s="525"/>
      <c r="H743" s="525"/>
      <c r="I743" s="525"/>
      <c r="J743" s="525"/>
      <c r="L743" s="525"/>
    </row>
    <row r="744" spans="1:12" s="511" customFormat="1" x14ac:dyDescent="0.3">
      <c r="A744" s="525"/>
      <c r="B744" s="530"/>
      <c r="C744" s="525"/>
      <c r="D744" s="525"/>
      <c r="E744" s="525"/>
      <c r="F744" s="526"/>
      <c r="G744" s="525"/>
      <c r="H744" s="525"/>
      <c r="I744" s="525"/>
      <c r="J744" s="525"/>
      <c r="L744" s="525"/>
    </row>
    <row r="745" spans="1:12" s="511" customFormat="1" x14ac:dyDescent="0.3">
      <c r="A745" s="525"/>
      <c r="B745" s="530"/>
      <c r="C745" s="525"/>
      <c r="D745" s="525"/>
      <c r="E745" s="525"/>
      <c r="F745" s="526"/>
      <c r="G745" s="525"/>
      <c r="H745" s="525"/>
      <c r="I745" s="525"/>
      <c r="J745" s="525"/>
      <c r="L745" s="525"/>
    </row>
    <row r="746" spans="1:12" s="511" customFormat="1" x14ac:dyDescent="0.3">
      <c r="A746" s="525"/>
      <c r="B746" s="530"/>
      <c r="C746" s="525"/>
      <c r="D746" s="525"/>
      <c r="E746" s="525"/>
      <c r="F746" s="526"/>
      <c r="G746" s="525"/>
      <c r="H746" s="525"/>
      <c r="I746" s="525"/>
      <c r="J746" s="525"/>
      <c r="L746" s="525"/>
    </row>
    <row r="747" spans="1:12" s="511" customFormat="1" x14ac:dyDescent="0.3">
      <c r="A747" s="525"/>
      <c r="B747" s="530"/>
      <c r="C747" s="525"/>
      <c r="D747" s="525"/>
      <c r="E747" s="525"/>
      <c r="F747" s="526"/>
      <c r="G747" s="525"/>
      <c r="H747" s="525"/>
      <c r="I747" s="525"/>
      <c r="J747" s="525"/>
      <c r="L747" s="525"/>
    </row>
    <row r="748" spans="1:12" s="511" customFormat="1" x14ac:dyDescent="0.3">
      <c r="A748" s="525"/>
      <c r="B748" s="530"/>
      <c r="C748" s="525"/>
      <c r="D748" s="525"/>
      <c r="E748" s="525"/>
      <c r="F748" s="526"/>
      <c r="G748" s="525"/>
      <c r="H748" s="525"/>
      <c r="I748" s="525"/>
      <c r="J748" s="525"/>
      <c r="L748" s="525"/>
    </row>
    <row r="749" spans="1:12" s="511" customFormat="1" x14ac:dyDescent="0.3">
      <c r="A749" s="525"/>
      <c r="B749" s="530"/>
      <c r="C749" s="525"/>
      <c r="D749" s="525"/>
      <c r="E749" s="525"/>
      <c r="F749" s="526"/>
      <c r="G749" s="525"/>
      <c r="H749" s="525"/>
      <c r="I749" s="525"/>
      <c r="J749" s="525"/>
      <c r="L749" s="525"/>
    </row>
    <row r="750" spans="1:12" s="511" customFormat="1" x14ac:dyDescent="0.3">
      <c r="A750" s="525"/>
      <c r="B750" s="530"/>
      <c r="C750" s="525"/>
      <c r="D750" s="525"/>
      <c r="E750" s="525"/>
      <c r="F750" s="526"/>
      <c r="G750" s="525"/>
      <c r="H750" s="525"/>
      <c r="I750" s="525"/>
      <c r="J750" s="525"/>
      <c r="L750" s="525"/>
    </row>
    <row r="751" spans="1:12" s="511" customFormat="1" x14ac:dyDescent="0.3">
      <c r="A751" s="525"/>
      <c r="B751" s="530"/>
      <c r="C751" s="525"/>
      <c r="D751" s="525"/>
      <c r="E751" s="525"/>
      <c r="F751" s="526"/>
      <c r="G751" s="525"/>
      <c r="H751" s="525"/>
      <c r="I751" s="525"/>
      <c r="J751" s="525"/>
      <c r="L751" s="525"/>
    </row>
    <row r="752" spans="1:12" s="511" customFormat="1" x14ac:dyDescent="0.3">
      <c r="A752" s="525"/>
      <c r="B752" s="530"/>
      <c r="C752" s="525"/>
      <c r="D752" s="525"/>
      <c r="E752" s="525"/>
      <c r="F752" s="526"/>
      <c r="G752" s="525"/>
      <c r="H752" s="525"/>
      <c r="I752" s="525"/>
      <c r="J752" s="525"/>
      <c r="L752" s="525"/>
    </row>
    <row r="753" spans="1:12" s="511" customFormat="1" x14ac:dyDescent="0.3">
      <c r="A753" s="525"/>
      <c r="B753" s="530"/>
      <c r="C753" s="525"/>
      <c r="D753" s="525"/>
      <c r="E753" s="525"/>
      <c r="F753" s="526"/>
      <c r="G753" s="525"/>
      <c r="H753" s="525"/>
      <c r="I753" s="525"/>
      <c r="J753" s="525"/>
      <c r="L753" s="525"/>
    </row>
    <row r="754" spans="1:12" s="511" customFormat="1" x14ac:dyDescent="0.3">
      <c r="A754" s="525"/>
      <c r="B754" s="530"/>
      <c r="C754" s="525"/>
      <c r="D754" s="525"/>
      <c r="E754" s="525"/>
      <c r="F754" s="526"/>
      <c r="G754" s="525"/>
      <c r="H754" s="525"/>
      <c r="I754" s="525"/>
      <c r="J754" s="525"/>
      <c r="L754" s="525"/>
    </row>
    <row r="755" spans="1:12" s="511" customFormat="1" x14ac:dyDescent="0.3">
      <c r="A755" s="525"/>
      <c r="B755" s="530"/>
      <c r="C755" s="525"/>
      <c r="D755" s="525"/>
      <c r="E755" s="525"/>
      <c r="F755" s="526"/>
      <c r="G755" s="525"/>
      <c r="H755" s="525"/>
      <c r="I755" s="525"/>
      <c r="J755" s="525"/>
      <c r="L755" s="525"/>
    </row>
    <row r="756" spans="1:12" s="511" customFormat="1" x14ac:dyDescent="0.3">
      <c r="A756" s="525"/>
      <c r="B756" s="530"/>
      <c r="C756" s="525"/>
      <c r="D756" s="525"/>
      <c r="E756" s="525"/>
      <c r="F756" s="526"/>
      <c r="G756" s="525"/>
      <c r="H756" s="525"/>
      <c r="I756" s="525"/>
      <c r="J756" s="525"/>
      <c r="L756" s="525"/>
    </row>
    <row r="757" spans="1:12" s="511" customFormat="1" x14ac:dyDescent="0.3">
      <c r="A757" s="525"/>
      <c r="B757" s="530"/>
      <c r="C757" s="525"/>
      <c r="D757" s="525"/>
      <c r="E757" s="525"/>
      <c r="F757" s="526"/>
      <c r="G757" s="525"/>
      <c r="H757" s="525"/>
      <c r="I757" s="525"/>
      <c r="J757" s="525"/>
      <c r="L757" s="525"/>
    </row>
    <row r="758" spans="1:12" s="511" customFormat="1" x14ac:dyDescent="0.3">
      <c r="A758" s="525"/>
      <c r="B758" s="530"/>
      <c r="C758" s="525"/>
      <c r="D758" s="525"/>
      <c r="E758" s="525"/>
      <c r="F758" s="526"/>
      <c r="G758" s="525"/>
      <c r="H758" s="525"/>
      <c r="I758" s="525"/>
      <c r="J758" s="525"/>
      <c r="L758" s="525"/>
    </row>
    <row r="759" spans="1:12" s="511" customFormat="1" x14ac:dyDescent="0.3">
      <c r="A759" s="525"/>
      <c r="B759" s="530"/>
      <c r="C759" s="525"/>
      <c r="D759" s="525"/>
      <c r="E759" s="525"/>
      <c r="F759" s="526"/>
      <c r="G759" s="525"/>
      <c r="H759" s="525"/>
      <c r="I759" s="525"/>
      <c r="J759" s="525"/>
      <c r="L759" s="525"/>
    </row>
    <row r="760" spans="1:12" s="511" customFormat="1" x14ac:dyDescent="0.3">
      <c r="A760" s="525"/>
      <c r="B760" s="530"/>
      <c r="C760" s="525"/>
      <c r="D760" s="525"/>
      <c r="E760" s="525"/>
      <c r="F760" s="526"/>
      <c r="G760" s="525"/>
      <c r="H760" s="525"/>
      <c r="I760" s="525"/>
      <c r="J760" s="525"/>
      <c r="L760" s="525"/>
    </row>
    <row r="761" spans="1:12" s="511" customFormat="1" x14ac:dyDescent="0.3">
      <c r="A761" s="525"/>
      <c r="B761" s="530"/>
      <c r="C761" s="525"/>
      <c r="D761" s="525"/>
      <c r="E761" s="525"/>
      <c r="F761" s="526"/>
      <c r="G761" s="525"/>
      <c r="H761" s="525"/>
      <c r="I761" s="525"/>
      <c r="J761" s="525"/>
      <c r="L761" s="525"/>
    </row>
    <row r="762" spans="1:12" s="511" customFormat="1" x14ac:dyDescent="0.3">
      <c r="A762" s="525"/>
      <c r="B762" s="530"/>
      <c r="C762" s="525"/>
      <c r="D762" s="525"/>
      <c r="E762" s="525"/>
      <c r="F762" s="526"/>
      <c r="G762" s="525"/>
      <c r="H762" s="525"/>
      <c r="I762" s="525"/>
      <c r="J762" s="525"/>
      <c r="L762" s="525"/>
    </row>
    <row r="763" spans="1:12" s="511" customFormat="1" x14ac:dyDescent="0.3">
      <c r="A763" s="525"/>
      <c r="B763" s="530"/>
      <c r="C763" s="525"/>
      <c r="D763" s="525"/>
      <c r="E763" s="525"/>
      <c r="F763" s="526"/>
      <c r="G763" s="525"/>
      <c r="H763" s="525"/>
      <c r="I763" s="525"/>
      <c r="J763" s="525"/>
      <c r="L763" s="525"/>
    </row>
    <row r="764" spans="1:12" s="511" customFormat="1" x14ac:dyDescent="0.3">
      <c r="A764" s="525"/>
      <c r="B764" s="530"/>
      <c r="C764" s="525"/>
      <c r="D764" s="525"/>
      <c r="E764" s="525"/>
      <c r="F764" s="526"/>
      <c r="G764" s="525"/>
      <c r="H764" s="525"/>
      <c r="I764" s="525"/>
      <c r="J764" s="525"/>
      <c r="L764" s="525"/>
    </row>
    <row r="765" spans="1:12" s="511" customFormat="1" x14ac:dyDescent="0.3">
      <c r="A765" s="525"/>
      <c r="B765" s="530"/>
      <c r="C765" s="525"/>
      <c r="D765" s="525"/>
      <c r="E765" s="525"/>
      <c r="F765" s="526"/>
      <c r="G765" s="525"/>
      <c r="H765" s="525"/>
      <c r="I765" s="525"/>
      <c r="J765" s="525"/>
      <c r="L765" s="525"/>
    </row>
    <row r="766" spans="1:12" s="511" customFormat="1" x14ac:dyDescent="0.3">
      <c r="A766" s="525"/>
      <c r="B766" s="530"/>
      <c r="C766" s="525"/>
      <c r="D766" s="525"/>
      <c r="E766" s="525"/>
      <c r="F766" s="526"/>
      <c r="G766" s="525"/>
      <c r="H766" s="525"/>
      <c r="I766" s="525"/>
      <c r="J766" s="525"/>
      <c r="L766" s="525"/>
    </row>
    <row r="767" spans="1:12" s="511" customFormat="1" x14ac:dyDescent="0.3">
      <c r="A767" s="525"/>
      <c r="B767" s="530"/>
      <c r="C767" s="525"/>
      <c r="D767" s="525"/>
      <c r="E767" s="525"/>
      <c r="F767" s="526"/>
      <c r="G767" s="525"/>
      <c r="H767" s="525"/>
      <c r="I767" s="525"/>
      <c r="J767" s="525"/>
      <c r="L767" s="525"/>
    </row>
    <row r="768" spans="1:12" s="511" customFormat="1" x14ac:dyDescent="0.3">
      <c r="A768" s="525"/>
      <c r="B768" s="530"/>
      <c r="C768" s="525"/>
      <c r="D768" s="525"/>
      <c r="E768" s="525"/>
      <c r="F768" s="526"/>
      <c r="G768" s="525"/>
      <c r="H768" s="525"/>
      <c r="I768" s="525"/>
      <c r="J768" s="525"/>
      <c r="L768" s="525"/>
    </row>
    <row r="769" spans="1:12" s="511" customFormat="1" x14ac:dyDescent="0.3">
      <c r="A769" s="525"/>
      <c r="B769" s="530"/>
      <c r="C769" s="525"/>
      <c r="D769" s="525"/>
      <c r="E769" s="525"/>
      <c r="F769" s="526"/>
      <c r="G769" s="525"/>
      <c r="H769" s="525"/>
      <c r="I769" s="525"/>
      <c r="J769" s="525"/>
      <c r="L769" s="525"/>
    </row>
    <row r="770" spans="1:12" s="511" customFormat="1" x14ac:dyDescent="0.3">
      <c r="A770" s="525"/>
      <c r="B770" s="530"/>
      <c r="C770" s="525"/>
      <c r="D770" s="525"/>
      <c r="E770" s="525"/>
      <c r="F770" s="526"/>
      <c r="G770" s="525"/>
      <c r="H770" s="525"/>
      <c r="I770" s="525"/>
      <c r="J770" s="525"/>
      <c r="L770" s="525"/>
    </row>
    <row r="771" spans="1:12" s="511" customFormat="1" x14ac:dyDescent="0.3">
      <c r="A771" s="525"/>
      <c r="B771" s="530"/>
      <c r="C771" s="525"/>
      <c r="D771" s="525"/>
      <c r="E771" s="525"/>
      <c r="F771" s="526"/>
      <c r="G771" s="525"/>
      <c r="H771" s="525"/>
      <c r="I771" s="525"/>
      <c r="J771" s="525"/>
      <c r="L771" s="525"/>
    </row>
    <row r="772" spans="1:12" s="511" customFormat="1" x14ac:dyDescent="0.3">
      <c r="A772" s="525"/>
      <c r="B772" s="530"/>
      <c r="C772" s="525"/>
      <c r="D772" s="525"/>
      <c r="E772" s="525"/>
      <c r="F772" s="526"/>
      <c r="G772" s="525"/>
      <c r="H772" s="525"/>
      <c r="I772" s="525"/>
      <c r="J772" s="525"/>
      <c r="L772" s="525"/>
    </row>
    <row r="773" spans="1:12" s="511" customFormat="1" x14ac:dyDescent="0.3">
      <c r="A773" s="525"/>
      <c r="B773" s="530"/>
      <c r="C773" s="525"/>
      <c r="D773" s="525"/>
      <c r="E773" s="525"/>
      <c r="F773" s="526"/>
      <c r="G773" s="525"/>
      <c r="H773" s="525"/>
      <c r="I773" s="525"/>
      <c r="J773" s="525"/>
      <c r="L773" s="525"/>
    </row>
    <row r="774" spans="1:12" s="511" customFormat="1" x14ac:dyDescent="0.3">
      <c r="A774" s="525"/>
      <c r="B774" s="530"/>
      <c r="C774" s="525"/>
      <c r="D774" s="525"/>
      <c r="E774" s="525"/>
      <c r="F774" s="526"/>
      <c r="G774" s="525"/>
      <c r="H774" s="525"/>
      <c r="I774" s="525"/>
      <c r="J774" s="525"/>
      <c r="L774" s="525"/>
    </row>
    <row r="775" spans="1:12" s="511" customFormat="1" x14ac:dyDescent="0.3">
      <c r="A775" s="525"/>
      <c r="B775" s="530"/>
      <c r="C775" s="525"/>
      <c r="D775" s="525"/>
      <c r="E775" s="525"/>
      <c r="F775" s="526"/>
      <c r="G775" s="525"/>
      <c r="H775" s="525"/>
      <c r="I775" s="525"/>
      <c r="J775" s="525"/>
      <c r="L775" s="525"/>
    </row>
    <row r="776" spans="1:12" s="511" customFormat="1" x14ac:dyDescent="0.3">
      <c r="A776" s="525"/>
      <c r="B776" s="530"/>
      <c r="C776" s="525"/>
      <c r="D776" s="525"/>
      <c r="E776" s="525"/>
      <c r="F776" s="526"/>
      <c r="G776" s="525"/>
      <c r="H776" s="525"/>
      <c r="I776" s="525"/>
      <c r="J776" s="525"/>
      <c r="L776" s="525"/>
    </row>
    <row r="777" spans="1:12" s="511" customFormat="1" x14ac:dyDescent="0.3">
      <c r="A777" s="525"/>
      <c r="B777" s="530"/>
      <c r="C777" s="525"/>
      <c r="D777" s="525"/>
      <c r="E777" s="525"/>
      <c r="F777" s="526"/>
      <c r="G777" s="525"/>
      <c r="H777" s="525"/>
      <c r="I777" s="525"/>
      <c r="J777" s="525"/>
      <c r="L777" s="525"/>
    </row>
    <row r="778" spans="1:12" s="511" customFormat="1" x14ac:dyDescent="0.3">
      <c r="A778" s="525"/>
      <c r="B778" s="530"/>
      <c r="C778" s="525"/>
      <c r="D778" s="525"/>
      <c r="E778" s="525"/>
      <c r="F778" s="526"/>
      <c r="G778" s="525"/>
      <c r="H778" s="525"/>
      <c r="I778" s="525"/>
      <c r="J778" s="525"/>
      <c r="L778" s="525"/>
    </row>
    <row r="779" spans="1:12" s="511" customFormat="1" x14ac:dyDescent="0.3">
      <c r="A779" s="525"/>
      <c r="B779" s="530"/>
      <c r="C779" s="525"/>
      <c r="D779" s="525"/>
      <c r="E779" s="525"/>
      <c r="F779" s="526"/>
      <c r="G779" s="525"/>
      <c r="H779" s="525"/>
      <c r="I779" s="525"/>
      <c r="J779" s="525"/>
      <c r="L779" s="525"/>
    </row>
    <row r="780" spans="1:12" s="511" customFormat="1" x14ac:dyDescent="0.3">
      <c r="A780" s="525"/>
      <c r="B780" s="530"/>
      <c r="C780" s="525"/>
      <c r="D780" s="525"/>
      <c r="E780" s="525"/>
      <c r="F780" s="526"/>
      <c r="G780" s="525"/>
      <c r="H780" s="525"/>
      <c r="I780" s="525"/>
      <c r="J780" s="525"/>
      <c r="L780" s="525"/>
    </row>
    <row r="781" spans="1:12" s="511" customFormat="1" x14ac:dyDescent="0.3">
      <c r="A781" s="525"/>
      <c r="B781" s="530"/>
      <c r="C781" s="525"/>
      <c r="D781" s="525"/>
      <c r="E781" s="525"/>
      <c r="F781" s="526"/>
      <c r="G781" s="525"/>
      <c r="H781" s="525"/>
      <c r="I781" s="525"/>
      <c r="J781" s="525"/>
      <c r="L781" s="525"/>
    </row>
    <row r="782" spans="1:12" s="511" customFormat="1" x14ac:dyDescent="0.3">
      <c r="A782" s="525"/>
      <c r="B782" s="530"/>
      <c r="C782" s="525"/>
      <c r="D782" s="525"/>
      <c r="E782" s="525"/>
      <c r="F782" s="526"/>
      <c r="G782" s="525"/>
      <c r="H782" s="525"/>
      <c r="I782" s="525"/>
      <c r="J782" s="525"/>
      <c r="L782" s="525"/>
    </row>
    <row r="783" spans="1:12" s="511" customFormat="1" x14ac:dyDescent="0.3">
      <c r="A783" s="525"/>
      <c r="B783" s="530"/>
      <c r="C783" s="525"/>
      <c r="D783" s="525"/>
      <c r="E783" s="525"/>
      <c r="F783" s="526"/>
      <c r="G783" s="525"/>
      <c r="H783" s="525"/>
      <c r="I783" s="525"/>
      <c r="J783" s="525"/>
      <c r="L783" s="525"/>
    </row>
    <row r="784" spans="1:12" s="511" customFormat="1" x14ac:dyDescent="0.3">
      <c r="A784" s="525"/>
      <c r="B784" s="530"/>
      <c r="C784" s="525"/>
      <c r="D784" s="525"/>
      <c r="E784" s="525"/>
      <c r="F784" s="526"/>
      <c r="G784" s="525"/>
      <c r="H784" s="525"/>
      <c r="I784" s="525"/>
      <c r="J784" s="525"/>
      <c r="L784" s="525"/>
    </row>
    <row r="785" spans="1:12" s="511" customFormat="1" x14ac:dyDescent="0.3">
      <c r="A785" s="525"/>
      <c r="B785" s="530"/>
      <c r="C785" s="525"/>
      <c r="D785" s="525"/>
      <c r="E785" s="525"/>
      <c r="F785" s="526"/>
      <c r="G785" s="525"/>
      <c r="H785" s="525"/>
      <c r="I785" s="525"/>
      <c r="J785" s="525"/>
      <c r="L785" s="525"/>
    </row>
    <row r="786" spans="1:12" s="511" customFormat="1" x14ac:dyDescent="0.3">
      <c r="A786" s="525"/>
      <c r="B786" s="530"/>
      <c r="C786" s="525"/>
      <c r="D786" s="525"/>
      <c r="E786" s="525"/>
      <c r="F786" s="526"/>
      <c r="G786" s="525"/>
      <c r="H786" s="525"/>
      <c r="I786" s="525"/>
      <c r="J786" s="525"/>
      <c r="L786" s="525"/>
    </row>
    <row r="787" spans="1:12" s="511" customFormat="1" x14ac:dyDescent="0.3">
      <c r="A787" s="525"/>
      <c r="B787" s="530"/>
      <c r="C787" s="525"/>
      <c r="D787" s="525"/>
      <c r="E787" s="525"/>
      <c r="F787" s="526"/>
      <c r="G787" s="525"/>
      <c r="H787" s="525"/>
      <c r="I787" s="525"/>
      <c r="J787" s="525"/>
      <c r="L787" s="525"/>
    </row>
    <row r="788" spans="1:12" s="511" customFormat="1" x14ac:dyDescent="0.3">
      <c r="A788" s="525"/>
      <c r="B788" s="530"/>
      <c r="C788" s="525"/>
      <c r="D788" s="525"/>
      <c r="E788" s="525"/>
      <c r="F788" s="526"/>
      <c r="G788" s="525"/>
      <c r="H788" s="525"/>
      <c r="I788" s="525"/>
      <c r="J788" s="525"/>
      <c r="L788" s="525"/>
    </row>
    <row r="789" spans="1:12" s="511" customFormat="1" x14ac:dyDescent="0.3">
      <c r="A789" s="525"/>
      <c r="B789" s="530"/>
      <c r="C789" s="525"/>
      <c r="D789" s="525"/>
      <c r="E789" s="525"/>
      <c r="F789" s="526"/>
      <c r="G789" s="525"/>
      <c r="H789" s="525"/>
      <c r="I789" s="525"/>
      <c r="J789" s="525"/>
      <c r="L789" s="525"/>
    </row>
    <row r="790" spans="1:12" s="511" customFormat="1" x14ac:dyDescent="0.3">
      <c r="A790" s="525"/>
      <c r="B790" s="530"/>
      <c r="C790" s="525"/>
      <c r="D790" s="525"/>
      <c r="E790" s="525"/>
      <c r="F790" s="526"/>
      <c r="G790" s="525"/>
      <c r="H790" s="525"/>
      <c r="I790" s="525"/>
      <c r="J790" s="525"/>
      <c r="L790" s="525"/>
    </row>
    <row r="791" spans="1:12" s="511" customFormat="1" x14ac:dyDescent="0.3">
      <c r="A791" s="525"/>
      <c r="B791" s="530"/>
      <c r="C791" s="525"/>
      <c r="D791" s="525"/>
      <c r="E791" s="525"/>
      <c r="F791" s="526"/>
      <c r="G791" s="525"/>
      <c r="H791" s="525"/>
      <c r="I791" s="525"/>
      <c r="J791" s="525"/>
      <c r="L791" s="525"/>
    </row>
    <row r="792" spans="1:12" s="511" customFormat="1" x14ac:dyDescent="0.3">
      <c r="A792" s="525"/>
      <c r="B792" s="530"/>
      <c r="C792" s="525"/>
      <c r="D792" s="525"/>
      <c r="E792" s="525"/>
      <c r="F792" s="526"/>
      <c r="G792" s="525"/>
      <c r="H792" s="525"/>
      <c r="I792" s="525"/>
      <c r="J792" s="525"/>
      <c r="L792" s="525"/>
    </row>
    <row r="793" spans="1:12" s="511" customFormat="1" x14ac:dyDescent="0.3">
      <c r="A793" s="525"/>
      <c r="B793" s="530"/>
      <c r="C793" s="525"/>
      <c r="D793" s="525"/>
      <c r="E793" s="525"/>
      <c r="F793" s="526"/>
      <c r="G793" s="525"/>
      <c r="H793" s="525"/>
      <c r="I793" s="525"/>
      <c r="J793" s="525"/>
      <c r="L793" s="525"/>
    </row>
    <row r="794" spans="1:12" s="511" customFormat="1" x14ac:dyDescent="0.3">
      <c r="A794" s="525"/>
      <c r="B794" s="530"/>
      <c r="C794" s="525"/>
      <c r="D794" s="525"/>
      <c r="E794" s="525"/>
      <c r="F794" s="526"/>
      <c r="G794" s="525"/>
      <c r="H794" s="525"/>
      <c r="I794" s="525"/>
      <c r="J794" s="525"/>
      <c r="L794" s="525"/>
    </row>
    <row r="795" spans="1:12" s="511" customFormat="1" x14ac:dyDescent="0.3">
      <c r="A795" s="525"/>
      <c r="B795" s="530"/>
      <c r="C795" s="525"/>
      <c r="D795" s="525"/>
      <c r="E795" s="525"/>
      <c r="F795" s="526"/>
      <c r="G795" s="525"/>
      <c r="H795" s="525"/>
      <c r="I795" s="525"/>
      <c r="J795" s="525"/>
      <c r="L795" s="525"/>
    </row>
    <row r="796" spans="1:12" s="511" customFormat="1" x14ac:dyDescent="0.3">
      <c r="A796" s="525"/>
      <c r="B796" s="530"/>
      <c r="C796" s="525"/>
      <c r="D796" s="525"/>
      <c r="E796" s="525"/>
      <c r="F796" s="526"/>
      <c r="G796" s="525"/>
      <c r="H796" s="525"/>
      <c r="I796" s="525"/>
      <c r="J796" s="525"/>
      <c r="L796" s="525"/>
    </row>
    <row r="797" spans="1:12" s="511" customFormat="1" x14ac:dyDescent="0.3">
      <c r="A797" s="525"/>
      <c r="B797" s="530"/>
      <c r="C797" s="525"/>
      <c r="D797" s="525"/>
      <c r="E797" s="525"/>
      <c r="F797" s="526"/>
      <c r="G797" s="525"/>
      <c r="H797" s="525"/>
      <c r="I797" s="525"/>
      <c r="J797" s="525"/>
      <c r="L797" s="525"/>
    </row>
    <row r="798" spans="1:12" s="511" customFormat="1" x14ac:dyDescent="0.3">
      <c r="A798" s="525"/>
      <c r="B798" s="530"/>
      <c r="C798" s="525"/>
      <c r="D798" s="525"/>
      <c r="E798" s="525"/>
      <c r="F798" s="526"/>
      <c r="G798" s="525"/>
      <c r="H798" s="525"/>
      <c r="I798" s="525"/>
      <c r="J798" s="525"/>
      <c r="L798" s="525"/>
    </row>
    <row r="799" spans="1:12" s="511" customFormat="1" x14ac:dyDescent="0.3">
      <c r="A799" s="525"/>
      <c r="B799" s="530"/>
      <c r="C799" s="525"/>
      <c r="D799" s="525"/>
      <c r="E799" s="525"/>
      <c r="F799" s="526"/>
      <c r="G799" s="525"/>
      <c r="H799" s="525"/>
      <c r="I799" s="525"/>
      <c r="J799" s="525"/>
      <c r="L799" s="525"/>
    </row>
    <row r="800" spans="1:12" s="511" customFormat="1" x14ac:dyDescent="0.3">
      <c r="A800" s="525"/>
      <c r="B800" s="530"/>
      <c r="C800" s="525"/>
      <c r="D800" s="525"/>
      <c r="E800" s="525"/>
      <c r="F800" s="526"/>
      <c r="G800" s="525"/>
      <c r="H800" s="525"/>
      <c r="I800" s="525"/>
      <c r="J800" s="525"/>
      <c r="L800" s="525"/>
    </row>
    <row r="801" spans="1:12" s="511" customFormat="1" x14ac:dyDescent="0.3">
      <c r="A801" s="525"/>
      <c r="B801" s="530"/>
      <c r="C801" s="525"/>
      <c r="D801" s="525"/>
      <c r="E801" s="525"/>
      <c r="F801" s="526"/>
      <c r="G801" s="525"/>
      <c r="H801" s="525"/>
      <c r="I801" s="525"/>
      <c r="J801" s="525"/>
      <c r="L801" s="525"/>
    </row>
    <row r="802" spans="1:12" s="511" customFormat="1" x14ac:dyDescent="0.3">
      <c r="A802" s="525"/>
      <c r="B802" s="530"/>
      <c r="C802" s="525"/>
      <c r="D802" s="525"/>
      <c r="E802" s="525"/>
      <c r="F802" s="526"/>
      <c r="G802" s="525"/>
      <c r="H802" s="525"/>
      <c r="I802" s="525"/>
      <c r="J802" s="525"/>
      <c r="L802" s="525"/>
    </row>
    <row r="803" spans="1:12" s="511" customFormat="1" x14ac:dyDescent="0.3">
      <c r="A803" s="525"/>
      <c r="B803" s="530"/>
      <c r="C803" s="525"/>
      <c r="D803" s="525"/>
      <c r="E803" s="525"/>
      <c r="F803" s="526"/>
      <c r="G803" s="525"/>
      <c r="H803" s="525"/>
      <c r="I803" s="525"/>
      <c r="J803" s="525"/>
      <c r="L803" s="525"/>
    </row>
    <row r="804" spans="1:12" s="511" customFormat="1" x14ac:dyDescent="0.3">
      <c r="A804" s="525"/>
      <c r="B804" s="530"/>
      <c r="C804" s="525"/>
      <c r="D804" s="525"/>
      <c r="E804" s="525"/>
      <c r="F804" s="526"/>
      <c r="G804" s="525"/>
      <c r="H804" s="525"/>
      <c r="I804" s="525"/>
      <c r="J804" s="525"/>
      <c r="L804" s="525"/>
    </row>
    <row r="805" spans="1:12" s="511" customFormat="1" x14ac:dyDescent="0.3">
      <c r="A805" s="525"/>
      <c r="B805" s="530"/>
      <c r="C805" s="525"/>
      <c r="D805" s="525"/>
      <c r="E805" s="525"/>
      <c r="F805" s="526"/>
      <c r="G805" s="525"/>
      <c r="H805" s="525"/>
      <c r="I805" s="525"/>
      <c r="J805" s="525"/>
      <c r="L805" s="525"/>
    </row>
    <row r="806" spans="1:12" s="511" customFormat="1" x14ac:dyDescent="0.3">
      <c r="A806" s="525"/>
      <c r="B806" s="530"/>
      <c r="C806" s="525"/>
      <c r="D806" s="525"/>
      <c r="E806" s="525"/>
      <c r="F806" s="526"/>
      <c r="G806" s="525"/>
      <c r="H806" s="525"/>
      <c r="I806" s="525"/>
      <c r="J806" s="525"/>
      <c r="L806" s="525"/>
    </row>
    <row r="807" spans="1:12" s="511" customFormat="1" x14ac:dyDescent="0.3">
      <c r="A807" s="525"/>
      <c r="B807" s="530"/>
      <c r="C807" s="525"/>
      <c r="D807" s="525"/>
      <c r="E807" s="525"/>
      <c r="F807" s="526"/>
      <c r="G807" s="525"/>
      <c r="H807" s="525"/>
      <c r="I807" s="525"/>
      <c r="J807" s="525"/>
      <c r="L807" s="525"/>
    </row>
    <row r="808" spans="1:12" s="511" customFormat="1" x14ac:dyDescent="0.3">
      <c r="A808" s="525"/>
      <c r="B808" s="530"/>
      <c r="C808" s="525"/>
      <c r="D808" s="525"/>
      <c r="E808" s="525"/>
      <c r="F808" s="526"/>
      <c r="G808" s="525"/>
      <c r="H808" s="525"/>
      <c r="I808" s="525"/>
      <c r="J808" s="525"/>
      <c r="L808" s="527"/>
    </row>
    <row r="809" spans="1:12" s="511" customFormat="1" x14ac:dyDescent="0.3">
      <c r="A809" s="525"/>
      <c r="B809" s="530"/>
      <c r="C809" s="525"/>
      <c r="D809" s="525"/>
      <c r="E809" s="525"/>
      <c r="F809" s="526"/>
      <c r="G809" s="525"/>
      <c r="H809" s="525"/>
      <c r="I809" s="525"/>
      <c r="J809" s="525"/>
      <c r="L809" s="527"/>
    </row>
    <row r="810" spans="1:12" s="511" customFormat="1" x14ac:dyDescent="0.3">
      <c r="A810" s="525"/>
      <c r="B810" s="530"/>
      <c r="C810" s="525"/>
      <c r="D810" s="525"/>
      <c r="E810" s="525"/>
      <c r="F810" s="526"/>
      <c r="G810" s="525"/>
      <c r="H810" s="525"/>
      <c r="I810" s="525"/>
      <c r="J810" s="525"/>
      <c r="L810" s="527"/>
    </row>
    <row r="811" spans="1:12" s="511" customFormat="1" x14ac:dyDescent="0.3">
      <c r="A811" s="525"/>
      <c r="B811" s="530"/>
      <c r="C811" s="525"/>
      <c r="D811" s="525"/>
      <c r="E811" s="525"/>
      <c r="F811" s="526"/>
      <c r="G811" s="525"/>
      <c r="H811" s="525"/>
      <c r="I811" s="525"/>
      <c r="J811" s="525"/>
      <c r="L811" s="527"/>
    </row>
    <row r="812" spans="1:12" s="511" customFormat="1" x14ac:dyDescent="0.3">
      <c r="A812" s="525"/>
      <c r="B812" s="530"/>
      <c r="C812" s="525"/>
      <c r="D812" s="525"/>
      <c r="E812" s="525"/>
      <c r="F812" s="526"/>
      <c r="G812" s="525"/>
      <c r="H812" s="525"/>
      <c r="I812" s="525"/>
      <c r="J812" s="525"/>
      <c r="L812" s="527"/>
    </row>
    <row r="813" spans="1:12" s="511" customFormat="1" x14ac:dyDescent="0.3">
      <c r="A813" s="525"/>
      <c r="B813" s="530"/>
      <c r="C813" s="525"/>
      <c r="D813" s="525"/>
      <c r="E813" s="525"/>
      <c r="F813" s="526"/>
      <c r="G813" s="525"/>
      <c r="H813" s="525"/>
      <c r="I813" s="525"/>
      <c r="J813" s="525"/>
      <c r="L813" s="527"/>
    </row>
    <row r="814" spans="1:12" s="511" customFormat="1" x14ac:dyDescent="0.3">
      <c r="A814" s="525"/>
      <c r="B814" s="530"/>
      <c r="C814" s="525"/>
      <c r="D814" s="525"/>
      <c r="E814" s="525"/>
      <c r="F814" s="526"/>
      <c r="G814" s="525"/>
      <c r="H814" s="525"/>
      <c r="I814" s="525"/>
      <c r="J814" s="525"/>
      <c r="L814" s="527"/>
    </row>
    <row r="815" spans="1:12" s="511" customFormat="1" x14ac:dyDescent="0.3">
      <c r="A815" s="525"/>
      <c r="B815" s="530"/>
      <c r="C815" s="525"/>
      <c r="D815" s="525"/>
      <c r="E815" s="525"/>
      <c r="F815" s="526"/>
      <c r="G815" s="525"/>
      <c r="H815" s="525"/>
      <c r="I815" s="525"/>
      <c r="J815" s="525"/>
      <c r="L815" s="527"/>
    </row>
  </sheetData>
  <mergeCells count="21">
    <mergeCell ref="F521:I521"/>
    <mergeCell ref="E545:F545"/>
    <mergeCell ref="E546:F546"/>
    <mergeCell ref="A533:B533"/>
    <mergeCell ref="A540:B540"/>
    <mergeCell ref="G539:I539"/>
    <mergeCell ref="F522:I522"/>
    <mergeCell ref="F533:I533"/>
    <mergeCell ref="I15:I16"/>
    <mergeCell ref="A1:I1"/>
    <mergeCell ref="A2:I2"/>
    <mergeCell ref="A3:I3"/>
    <mergeCell ref="A4:I4"/>
    <mergeCell ref="B15:B16"/>
    <mergeCell ref="C15:C16"/>
    <mergeCell ref="D15:D16"/>
    <mergeCell ref="A15:A16"/>
    <mergeCell ref="H15:H16"/>
    <mergeCell ref="E15:E16"/>
    <mergeCell ref="F15:F16"/>
    <mergeCell ref="G15:G16"/>
  </mergeCells>
  <pageMargins left="0.25" right="0.25" top="0.75" bottom="0.75" header="0.3" footer="0.3"/>
  <pageSetup paperSize="5" scale="4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workbookViewId="0">
      <selection activeCell="H7" sqref="H7"/>
    </sheetView>
  </sheetViews>
  <sheetFormatPr baseColWidth="10" defaultRowHeight="12.75" x14ac:dyDescent="0.2"/>
  <cols>
    <col min="1" max="1" width="11.5703125" bestFit="1" customWidth="1"/>
    <col min="2" max="2" width="41.5703125" style="447" customWidth="1"/>
    <col min="3" max="5" width="18.7109375" style="446" bestFit="1" customWidth="1"/>
    <col min="6" max="6" width="11.7109375" style="446" bestFit="1" customWidth="1"/>
  </cols>
  <sheetData>
    <row r="1" spans="1:7" ht="18" x14ac:dyDescent="0.25">
      <c r="A1" s="687" t="s">
        <v>1862</v>
      </c>
      <c r="B1" s="687"/>
      <c r="C1" s="687"/>
      <c r="D1" s="687"/>
      <c r="E1" s="687"/>
      <c r="F1" s="687"/>
    </row>
    <row r="2" spans="1:7" ht="18" x14ac:dyDescent="0.2">
      <c r="A2" s="449" t="s">
        <v>4</v>
      </c>
      <c r="B2" s="450" t="s">
        <v>1859</v>
      </c>
      <c r="C2" s="451" t="s">
        <v>1860</v>
      </c>
      <c r="D2" s="451" t="s">
        <v>1866</v>
      </c>
      <c r="E2" s="451" t="s">
        <v>1861</v>
      </c>
      <c r="F2" s="451" t="s">
        <v>19</v>
      </c>
    </row>
    <row r="3" spans="1:7" ht="15.75" x14ac:dyDescent="0.2">
      <c r="A3" s="452">
        <v>2</v>
      </c>
      <c r="B3" s="453" t="s">
        <v>10</v>
      </c>
      <c r="C3" s="454">
        <f>+C4</f>
        <v>542356109</v>
      </c>
      <c r="D3" s="454">
        <v>510000000</v>
      </c>
      <c r="E3" s="454">
        <v>984286060</v>
      </c>
      <c r="F3" s="454">
        <v>100</v>
      </c>
    </row>
    <row r="4" spans="1:7" ht="15.75" x14ac:dyDescent="0.2">
      <c r="A4" s="455">
        <v>2.1</v>
      </c>
      <c r="B4" s="456" t="s">
        <v>342</v>
      </c>
      <c r="C4" s="457">
        <f>+C5+C7</f>
        <v>542356109</v>
      </c>
      <c r="D4" s="457">
        <v>147742000</v>
      </c>
      <c r="E4" s="457">
        <v>622028060</v>
      </c>
      <c r="F4" s="457">
        <v>63.195861983456311</v>
      </c>
      <c r="G4" s="448"/>
    </row>
    <row r="5" spans="1:7" ht="15" x14ac:dyDescent="0.2">
      <c r="A5" s="458" t="s">
        <v>1610</v>
      </c>
      <c r="B5" s="459" t="s">
        <v>72</v>
      </c>
      <c r="C5" s="460">
        <f>+PPNE5!G20</f>
        <v>473692366</v>
      </c>
      <c r="D5" s="460">
        <v>80000000</v>
      </c>
      <c r="E5" s="460">
        <v>495393715</v>
      </c>
      <c r="F5" s="460">
        <v>50.330258156861433</v>
      </c>
    </row>
    <row r="6" spans="1:7" ht="15" x14ac:dyDescent="0.2">
      <c r="A6" s="458" t="s">
        <v>1619</v>
      </c>
      <c r="B6" s="459" t="s">
        <v>21</v>
      </c>
      <c r="C6" s="460">
        <v>0</v>
      </c>
      <c r="D6" s="460">
        <v>52092000</v>
      </c>
      <c r="E6" s="460">
        <v>52092000</v>
      </c>
      <c r="F6" s="460">
        <v>5.2923638886036848</v>
      </c>
    </row>
    <row r="7" spans="1:7" ht="30" x14ac:dyDescent="0.2">
      <c r="A7" s="458" t="s">
        <v>1623</v>
      </c>
      <c r="B7" s="459" t="s">
        <v>356</v>
      </c>
      <c r="C7" s="460">
        <f>+PPNE5!G80</f>
        <v>68663743</v>
      </c>
      <c r="D7" s="460">
        <v>15650000</v>
      </c>
      <c r="E7" s="460">
        <v>74542345</v>
      </c>
      <c r="F7" s="460">
        <v>7.5732399379911968</v>
      </c>
    </row>
    <row r="8" spans="1:7" ht="15.75" x14ac:dyDescent="0.2">
      <c r="A8" s="452">
        <v>2.2000000000000002</v>
      </c>
      <c r="B8" s="453" t="s">
        <v>357</v>
      </c>
      <c r="C8" s="454">
        <v>0</v>
      </c>
      <c r="D8" s="454">
        <v>26790978</v>
      </c>
      <c r="E8" s="454">
        <v>26790978</v>
      </c>
      <c r="F8" s="454">
        <v>2.7218690875292899</v>
      </c>
    </row>
    <row r="9" spans="1:7" ht="15" x14ac:dyDescent="0.2">
      <c r="A9" s="458" t="s">
        <v>1630</v>
      </c>
      <c r="B9" s="459" t="s">
        <v>22</v>
      </c>
      <c r="C9" s="460">
        <v>0</v>
      </c>
      <c r="D9" s="460">
        <v>6675400</v>
      </c>
      <c r="E9" s="460">
        <v>6675400</v>
      </c>
      <c r="F9" s="460">
        <v>0.67819714931246722</v>
      </c>
    </row>
    <row r="10" spans="1:7" ht="15" x14ac:dyDescent="0.2">
      <c r="A10" s="458" t="s">
        <v>1858</v>
      </c>
      <c r="B10" s="459" t="s">
        <v>358</v>
      </c>
      <c r="C10" s="460">
        <v>0</v>
      </c>
      <c r="D10" s="460">
        <v>511200</v>
      </c>
      <c r="E10" s="460">
        <v>511200</v>
      </c>
      <c r="F10" s="460">
        <v>5.1936121090651231E-2</v>
      </c>
    </row>
    <row r="11" spans="1:7" ht="15" x14ac:dyDescent="0.2">
      <c r="A11" s="458" t="s">
        <v>1641</v>
      </c>
      <c r="B11" s="459" t="s">
        <v>123</v>
      </c>
      <c r="C11" s="460">
        <v>0</v>
      </c>
      <c r="D11" s="460">
        <v>600000</v>
      </c>
      <c r="E11" s="460">
        <v>600000</v>
      </c>
      <c r="F11" s="460">
        <v>6.0957888604050742E-2</v>
      </c>
    </row>
    <row r="12" spans="1:7" ht="15" x14ac:dyDescent="0.2">
      <c r="A12" s="458" t="s">
        <v>1644</v>
      </c>
      <c r="B12" s="459" t="s">
        <v>125</v>
      </c>
      <c r="C12" s="460">
        <v>0</v>
      </c>
      <c r="D12" s="460">
        <v>3360000</v>
      </c>
      <c r="E12" s="460">
        <v>3360000</v>
      </c>
      <c r="F12" s="460">
        <v>0.34136417618268416</v>
      </c>
    </row>
    <row r="13" spans="1:7" ht="15" x14ac:dyDescent="0.2">
      <c r="A13" s="458" t="s">
        <v>1647</v>
      </c>
      <c r="B13" s="459" t="s">
        <v>136</v>
      </c>
      <c r="C13" s="460">
        <v>0</v>
      </c>
      <c r="D13" s="460">
        <v>250000</v>
      </c>
      <c r="E13" s="460">
        <v>250000</v>
      </c>
      <c r="F13" s="460">
        <v>2.5399120251687807E-2</v>
      </c>
    </row>
    <row r="14" spans="1:7" ht="45" x14ac:dyDescent="0.2">
      <c r="A14" s="458" t="s">
        <v>1650</v>
      </c>
      <c r="B14" s="459" t="s">
        <v>140</v>
      </c>
      <c r="C14" s="460">
        <v>0</v>
      </c>
      <c r="D14" s="460">
        <v>9719844</v>
      </c>
      <c r="E14" s="460">
        <v>9719844</v>
      </c>
      <c r="F14" s="460">
        <v>0.98750194633458488</v>
      </c>
    </row>
    <row r="15" spans="1:7" ht="30" x14ac:dyDescent="0.2">
      <c r="A15" s="458" t="s">
        <v>1661</v>
      </c>
      <c r="B15" s="459" t="s">
        <v>370</v>
      </c>
      <c r="C15" s="460">
        <v>0</v>
      </c>
      <c r="D15" s="460">
        <v>5624534</v>
      </c>
      <c r="E15" s="460">
        <v>5624534</v>
      </c>
      <c r="F15" s="460">
        <v>0.57143286170282648</v>
      </c>
    </row>
    <row r="16" spans="1:7" ht="15" x14ac:dyDescent="0.2">
      <c r="A16" s="458" t="s">
        <v>1669</v>
      </c>
      <c r="B16" s="459" t="s">
        <v>1173</v>
      </c>
      <c r="C16" s="460">
        <v>0</v>
      </c>
      <c r="D16" s="460">
        <v>50000</v>
      </c>
      <c r="E16" s="460">
        <v>50000</v>
      </c>
      <c r="F16" s="460">
        <v>5.0798240503375615E-3</v>
      </c>
    </row>
    <row r="17" spans="1:7" ht="15.75" x14ac:dyDescent="0.2">
      <c r="A17" s="452">
        <v>2.2999999999999998</v>
      </c>
      <c r="B17" s="453" t="s">
        <v>28</v>
      </c>
      <c r="C17" s="454">
        <v>0</v>
      </c>
      <c r="D17" s="454">
        <v>311046251</v>
      </c>
      <c r="E17" s="454">
        <v>311046251</v>
      </c>
      <c r="F17" s="454">
        <v>31.601204531942674</v>
      </c>
      <c r="G17" s="448"/>
    </row>
    <row r="18" spans="1:7" ht="15" x14ac:dyDescent="0.2">
      <c r="A18" s="458" t="s">
        <v>1670</v>
      </c>
      <c r="B18" s="459" t="s">
        <v>29</v>
      </c>
      <c r="C18" s="460">
        <v>0</v>
      </c>
      <c r="D18" s="460">
        <v>17876916</v>
      </c>
      <c r="E18" s="460">
        <v>17876916</v>
      </c>
      <c r="F18" s="460">
        <v>1.8162317568532871</v>
      </c>
    </row>
    <row r="19" spans="1:7" ht="15" x14ac:dyDescent="0.2">
      <c r="A19" s="458" t="s">
        <v>1675</v>
      </c>
      <c r="B19" s="459" t="s">
        <v>30</v>
      </c>
      <c r="C19" s="460">
        <v>0</v>
      </c>
      <c r="D19" s="460">
        <v>1037920</v>
      </c>
      <c r="E19" s="460">
        <v>1037920</v>
      </c>
      <c r="F19" s="460">
        <v>0.10544901956652723</v>
      </c>
    </row>
    <row r="20" spans="1:7" ht="15" x14ac:dyDescent="0.2">
      <c r="A20" s="458" t="s">
        <v>1682</v>
      </c>
      <c r="B20" s="459" t="s">
        <v>374</v>
      </c>
      <c r="C20" s="460">
        <v>0</v>
      </c>
      <c r="D20" s="460">
        <v>13121134</v>
      </c>
      <c r="E20" s="460">
        <v>13121134</v>
      </c>
      <c r="F20" s="460">
        <v>1.3330610412180377</v>
      </c>
    </row>
    <row r="21" spans="1:7" ht="15" x14ac:dyDescent="0.2">
      <c r="A21" s="458" t="s">
        <v>1689</v>
      </c>
      <c r="B21" s="459" t="s">
        <v>375</v>
      </c>
      <c r="C21" s="460">
        <v>0</v>
      </c>
      <c r="D21" s="460">
        <v>109614157</v>
      </c>
      <c r="E21" s="460">
        <v>109614157</v>
      </c>
      <c r="F21" s="460">
        <v>11.136412619721547</v>
      </c>
    </row>
    <row r="22" spans="1:7" ht="30" x14ac:dyDescent="0.2">
      <c r="A22" s="458" t="s">
        <v>1692</v>
      </c>
      <c r="B22" s="459" t="s">
        <v>198</v>
      </c>
      <c r="C22" s="460">
        <v>0</v>
      </c>
      <c r="D22" s="460">
        <v>446992</v>
      </c>
      <c r="E22" s="460">
        <v>446992</v>
      </c>
      <c r="F22" s="460">
        <v>4.5412814238169744E-2</v>
      </c>
    </row>
    <row r="23" spans="1:7" ht="30" x14ac:dyDescent="0.2">
      <c r="A23" s="458" t="s">
        <v>1695</v>
      </c>
      <c r="B23" s="459" t="s">
        <v>200</v>
      </c>
      <c r="C23" s="460">
        <v>0</v>
      </c>
      <c r="D23" s="460">
        <v>639743</v>
      </c>
      <c r="E23" s="460">
        <v>639743</v>
      </c>
      <c r="F23" s="460">
        <v>6.4995637548702051E-2</v>
      </c>
    </row>
    <row r="24" spans="1:7" ht="30" x14ac:dyDescent="0.2">
      <c r="A24" s="458" t="s">
        <v>1705</v>
      </c>
      <c r="B24" s="459" t="s">
        <v>377</v>
      </c>
      <c r="C24" s="460">
        <v>0</v>
      </c>
      <c r="D24" s="460">
        <v>64908727</v>
      </c>
      <c r="E24" s="460">
        <v>64908727</v>
      </c>
      <c r="F24" s="460">
        <v>6.5944982498279003</v>
      </c>
    </row>
    <row r="25" spans="1:7" ht="15" x14ac:dyDescent="0.2">
      <c r="A25" s="458" t="s">
        <v>1720</v>
      </c>
      <c r="B25" s="459" t="s">
        <v>33</v>
      </c>
      <c r="C25" s="460">
        <v>0</v>
      </c>
      <c r="D25" s="460">
        <v>103400662</v>
      </c>
      <c r="E25" s="460">
        <v>103400662</v>
      </c>
      <c r="F25" s="460">
        <v>10.505143392968504</v>
      </c>
    </row>
    <row r="26" spans="1:7" ht="31.5" x14ac:dyDescent="0.2">
      <c r="A26" s="452">
        <v>2.6</v>
      </c>
      <c r="B26" s="453" t="s">
        <v>247</v>
      </c>
      <c r="C26" s="454">
        <v>0</v>
      </c>
      <c r="D26" s="454">
        <v>24420771</v>
      </c>
      <c r="E26" s="454">
        <v>24420771</v>
      </c>
      <c r="F26" s="454">
        <v>2.4810643970717212</v>
      </c>
    </row>
    <row r="27" spans="1:7" ht="15" x14ac:dyDescent="0.2">
      <c r="A27" s="458" t="s">
        <v>1737</v>
      </c>
      <c r="B27" s="459" t="s">
        <v>248</v>
      </c>
      <c r="C27" s="460">
        <v>0</v>
      </c>
      <c r="D27" s="460">
        <v>4062100</v>
      </c>
      <c r="E27" s="460">
        <v>4062100</v>
      </c>
      <c r="F27" s="460">
        <v>0.41269506549752416</v>
      </c>
    </row>
    <row r="28" spans="1:7" ht="30" x14ac:dyDescent="0.2">
      <c r="A28" s="458" t="s">
        <v>1746</v>
      </c>
      <c r="B28" s="459" t="s">
        <v>251</v>
      </c>
      <c r="C28" s="460">
        <v>0</v>
      </c>
      <c r="D28" s="460">
        <v>70400</v>
      </c>
      <c r="E28" s="460">
        <v>70400</v>
      </c>
      <c r="F28" s="460">
        <v>7.1523922628752871E-3</v>
      </c>
    </row>
    <row r="29" spans="1:7" ht="30" x14ac:dyDescent="0.2">
      <c r="A29" s="458" t="s">
        <v>1749</v>
      </c>
      <c r="B29" s="459" t="s">
        <v>255</v>
      </c>
      <c r="C29" s="460">
        <v>0</v>
      </c>
      <c r="D29" s="460">
        <v>18268885</v>
      </c>
      <c r="E29" s="460">
        <v>18268885</v>
      </c>
      <c r="F29" s="460">
        <v>1.8560544279170224</v>
      </c>
    </row>
    <row r="30" spans="1:7" ht="30" x14ac:dyDescent="0.2">
      <c r="A30" s="458" t="s">
        <v>1756</v>
      </c>
      <c r="B30" s="459" t="s">
        <v>260</v>
      </c>
      <c r="C30" s="460">
        <v>0</v>
      </c>
      <c r="D30" s="460">
        <v>27000</v>
      </c>
      <c r="E30" s="460">
        <v>27000</v>
      </c>
      <c r="F30" s="460">
        <v>2.7431049871822835E-3</v>
      </c>
    </row>
    <row r="31" spans="1:7" ht="30" x14ac:dyDescent="0.2">
      <c r="A31" s="458" t="s">
        <v>1759</v>
      </c>
      <c r="B31" s="459" t="s">
        <v>264</v>
      </c>
      <c r="C31" s="460">
        <v>0</v>
      </c>
      <c r="D31" s="460">
        <v>504386</v>
      </c>
      <c r="E31" s="460">
        <v>504386</v>
      </c>
      <c r="F31" s="460">
        <v>5.124384266907122E-2</v>
      </c>
    </row>
    <row r="32" spans="1:7" ht="15" x14ac:dyDescent="0.2">
      <c r="A32" s="458" t="s">
        <v>1766</v>
      </c>
      <c r="B32" s="459" t="s">
        <v>441</v>
      </c>
      <c r="C32" s="460">
        <v>0</v>
      </c>
      <c r="D32" s="460">
        <v>1488000</v>
      </c>
      <c r="E32" s="460">
        <v>1488000</v>
      </c>
      <c r="F32" s="460">
        <v>0.15117556373804583</v>
      </c>
    </row>
  </sheetData>
  <mergeCells count="1">
    <mergeCell ref="A1:F1"/>
  </mergeCells>
  <pageMargins left="0.25" right="0.25"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28"/>
  <sheetViews>
    <sheetView topLeftCell="B1" zoomScale="85" zoomScaleNormal="85" workbookViewId="0">
      <selection activeCell="E8" sqref="E8"/>
    </sheetView>
  </sheetViews>
  <sheetFormatPr baseColWidth="10" defaultColWidth="9.140625" defaultRowHeight="12.75" x14ac:dyDescent="0.2"/>
  <cols>
    <col min="1" max="1" width="81.140625" style="289" customWidth="1"/>
    <col min="2" max="2" width="78.42578125" style="289" customWidth="1"/>
    <col min="3" max="3" width="32.28515625" style="286" customWidth="1"/>
    <col min="4" max="4" width="13" style="288" customWidth="1"/>
    <col min="5" max="5" width="15.42578125" style="286" customWidth="1"/>
    <col min="6" max="6" width="16.7109375" style="290" customWidth="1"/>
    <col min="7" max="256" width="9.140625" style="134"/>
    <col min="257" max="257" width="30.7109375" style="134" customWidth="1"/>
    <col min="258" max="258" width="30.140625" style="134" customWidth="1"/>
    <col min="259" max="259" width="52.85546875" style="134" customWidth="1"/>
    <col min="260" max="260" width="13" style="134" customWidth="1"/>
    <col min="261" max="261" width="15.42578125" style="134" customWidth="1"/>
    <col min="262" max="262" width="16.7109375" style="134" customWidth="1"/>
    <col min="263" max="512" width="9.140625" style="134"/>
    <col min="513" max="513" width="30.7109375" style="134" customWidth="1"/>
    <col min="514" max="514" width="30.140625" style="134" customWidth="1"/>
    <col min="515" max="515" width="52.85546875" style="134" customWidth="1"/>
    <col min="516" max="516" width="13" style="134" customWidth="1"/>
    <col min="517" max="517" width="15.42578125" style="134" customWidth="1"/>
    <col min="518" max="518" width="16.7109375" style="134" customWidth="1"/>
    <col min="519" max="768" width="9.140625" style="134"/>
    <col min="769" max="769" width="30.7109375" style="134" customWidth="1"/>
    <col min="770" max="770" width="30.140625" style="134" customWidth="1"/>
    <col min="771" max="771" width="52.85546875" style="134" customWidth="1"/>
    <col min="772" max="772" width="13" style="134" customWidth="1"/>
    <col min="773" max="773" width="15.42578125" style="134" customWidth="1"/>
    <col min="774" max="774" width="16.7109375" style="134" customWidth="1"/>
    <col min="775" max="1024" width="9.140625" style="134"/>
    <col min="1025" max="1025" width="30.7109375" style="134" customWidth="1"/>
    <col min="1026" max="1026" width="30.140625" style="134" customWidth="1"/>
    <col min="1027" max="1027" width="52.85546875" style="134" customWidth="1"/>
    <col min="1028" max="1028" width="13" style="134" customWidth="1"/>
    <col min="1029" max="1029" width="15.42578125" style="134" customWidth="1"/>
    <col min="1030" max="1030" width="16.7109375" style="134" customWidth="1"/>
    <col min="1031" max="1280" width="9.140625" style="134"/>
    <col min="1281" max="1281" width="30.7109375" style="134" customWidth="1"/>
    <col min="1282" max="1282" width="30.140625" style="134" customWidth="1"/>
    <col min="1283" max="1283" width="52.85546875" style="134" customWidth="1"/>
    <col min="1284" max="1284" width="13" style="134" customWidth="1"/>
    <col min="1285" max="1285" width="15.42578125" style="134" customWidth="1"/>
    <col min="1286" max="1286" width="16.7109375" style="134" customWidth="1"/>
    <col min="1287" max="1536" width="9.140625" style="134"/>
    <col min="1537" max="1537" width="30.7109375" style="134" customWidth="1"/>
    <col min="1538" max="1538" width="30.140625" style="134" customWidth="1"/>
    <col min="1539" max="1539" width="52.85546875" style="134" customWidth="1"/>
    <col min="1540" max="1540" width="13" style="134" customWidth="1"/>
    <col min="1541" max="1541" width="15.42578125" style="134" customWidth="1"/>
    <col min="1542" max="1542" width="16.7109375" style="134" customWidth="1"/>
    <col min="1543" max="1792" width="9.140625" style="134"/>
    <col min="1793" max="1793" width="30.7109375" style="134" customWidth="1"/>
    <col min="1794" max="1794" width="30.140625" style="134" customWidth="1"/>
    <col min="1795" max="1795" width="52.85546875" style="134" customWidth="1"/>
    <col min="1796" max="1796" width="13" style="134" customWidth="1"/>
    <col min="1797" max="1797" width="15.42578125" style="134" customWidth="1"/>
    <col min="1798" max="1798" width="16.7109375" style="134" customWidth="1"/>
    <col min="1799" max="2048" width="9.140625" style="134"/>
    <col min="2049" max="2049" width="30.7109375" style="134" customWidth="1"/>
    <col min="2050" max="2050" width="30.140625" style="134" customWidth="1"/>
    <col min="2051" max="2051" width="52.85546875" style="134" customWidth="1"/>
    <col min="2052" max="2052" width="13" style="134" customWidth="1"/>
    <col min="2053" max="2053" width="15.42578125" style="134" customWidth="1"/>
    <col min="2054" max="2054" width="16.7109375" style="134" customWidth="1"/>
    <col min="2055" max="2304" width="9.140625" style="134"/>
    <col min="2305" max="2305" width="30.7109375" style="134" customWidth="1"/>
    <col min="2306" max="2306" width="30.140625" style="134" customWidth="1"/>
    <col min="2307" max="2307" width="52.85546875" style="134" customWidth="1"/>
    <col min="2308" max="2308" width="13" style="134" customWidth="1"/>
    <col min="2309" max="2309" width="15.42578125" style="134" customWidth="1"/>
    <col min="2310" max="2310" width="16.7109375" style="134" customWidth="1"/>
    <col min="2311" max="2560" width="9.140625" style="134"/>
    <col min="2561" max="2561" width="30.7109375" style="134" customWidth="1"/>
    <col min="2562" max="2562" width="30.140625" style="134" customWidth="1"/>
    <col min="2563" max="2563" width="52.85546875" style="134" customWidth="1"/>
    <col min="2564" max="2564" width="13" style="134" customWidth="1"/>
    <col min="2565" max="2565" width="15.42578125" style="134" customWidth="1"/>
    <col min="2566" max="2566" width="16.7109375" style="134" customWidth="1"/>
    <col min="2567" max="2816" width="9.140625" style="134"/>
    <col min="2817" max="2817" width="30.7109375" style="134" customWidth="1"/>
    <col min="2818" max="2818" width="30.140625" style="134" customWidth="1"/>
    <col min="2819" max="2819" width="52.85546875" style="134" customWidth="1"/>
    <col min="2820" max="2820" width="13" style="134" customWidth="1"/>
    <col min="2821" max="2821" width="15.42578125" style="134" customWidth="1"/>
    <col min="2822" max="2822" width="16.7109375" style="134" customWidth="1"/>
    <col min="2823" max="3072" width="9.140625" style="134"/>
    <col min="3073" max="3073" width="30.7109375" style="134" customWidth="1"/>
    <col min="3074" max="3074" width="30.140625" style="134" customWidth="1"/>
    <col min="3075" max="3075" width="52.85546875" style="134" customWidth="1"/>
    <col min="3076" max="3076" width="13" style="134" customWidth="1"/>
    <col min="3077" max="3077" width="15.42578125" style="134" customWidth="1"/>
    <col min="3078" max="3078" width="16.7109375" style="134" customWidth="1"/>
    <col min="3079" max="3328" width="9.140625" style="134"/>
    <col min="3329" max="3329" width="30.7109375" style="134" customWidth="1"/>
    <col min="3330" max="3330" width="30.140625" style="134" customWidth="1"/>
    <col min="3331" max="3331" width="52.85546875" style="134" customWidth="1"/>
    <col min="3332" max="3332" width="13" style="134" customWidth="1"/>
    <col min="3333" max="3333" width="15.42578125" style="134" customWidth="1"/>
    <col min="3334" max="3334" width="16.7109375" style="134" customWidth="1"/>
    <col min="3335" max="3584" width="9.140625" style="134"/>
    <col min="3585" max="3585" width="30.7109375" style="134" customWidth="1"/>
    <col min="3586" max="3586" width="30.140625" style="134" customWidth="1"/>
    <col min="3587" max="3587" width="52.85546875" style="134" customWidth="1"/>
    <col min="3588" max="3588" width="13" style="134" customWidth="1"/>
    <col min="3589" max="3589" width="15.42578125" style="134" customWidth="1"/>
    <col min="3590" max="3590" width="16.7109375" style="134" customWidth="1"/>
    <col min="3591" max="3840" width="9.140625" style="134"/>
    <col min="3841" max="3841" width="30.7109375" style="134" customWidth="1"/>
    <col min="3842" max="3842" width="30.140625" style="134" customWidth="1"/>
    <col min="3843" max="3843" width="52.85546875" style="134" customWidth="1"/>
    <col min="3844" max="3844" width="13" style="134" customWidth="1"/>
    <col min="3845" max="3845" width="15.42578125" style="134" customWidth="1"/>
    <col min="3846" max="3846" width="16.7109375" style="134" customWidth="1"/>
    <col min="3847" max="4096" width="9.140625" style="134"/>
    <col min="4097" max="4097" width="30.7109375" style="134" customWidth="1"/>
    <col min="4098" max="4098" width="30.140625" style="134" customWidth="1"/>
    <col min="4099" max="4099" width="52.85546875" style="134" customWidth="1"/>
    <col min="4100" max="4100" width="13" style="134" customWidth="1"/>
    <col min="4101" max="4101" width="15.42578125" style="134" customWidth="1"/>
    <col min="4102" max="4102" width="16.7109375" style="134" customWidth="1"/>
    <col min="4103" max="4352" width="9.140625" style="134"/>
    <col min="4353" max="4353" width="30.7109375" style="134" customWidth="1"/>
    <col min="4354" max="4354" width="30.140625" style="134" customWidth="1"/>
    <col min="4355" max="4355" width="52.85546875" style="134" customWidth="1"/>
    <col min="4356" max="4356" width="13" style="134" customWidth="1"/>
    <col min="4357" max="4357" width="15.42578125" style="134" customWidth="1"/>
    <col min="4358" max="4358" width="16.7109375" style="134" customWidth="1"/>
    <col min="4359" max="4608" width="9.140625" style="134"/>
    <col min="4609" max="4609" width="30.7109375" style="134" customWidth="1"/>
    <col min="4610" max="4610" width="30.140625" style="134" customWidth="1"/>
    <col min="4611" max="4611" width="52.85546875" style="134" customWidth="1"/>
    <col min="4612" max="4612" width="13" style="134" customWidth="1"/>
    <col min="4613" max="4613" width="15.42578125" style="134" customWidth="1"/>
    <col min="4614" max="4614" width="16.7109375" style="134" customWidth="1"/>
    <col min="4615" max="4864" width="9.140625" style="134"/>
    <col min="4865" max="4865" width="30.7109375" style="134" customWidth="1"/>
    <col min="4866" max="4866" width="30.140625" style="134" customWidth="1"/>
    <col min="4867" max="4867" width="52.85546875" style="134" customWidth="1"/>
    <col min="4868" max="4868" width="13" style="134" customWidth="1"/>
    <col min="4869" max="4869" width="15.42578125" style="134" customWidth="1"/>
    <col min="4870" max="4870" width="16.7109375" style="134" customWidth="1"/>
    <col min="4871" max="5120" width="9.140625" style="134"/>
    <col min="5121" max="5121" width="30.7109375" style="134" customWidth="1"/>
    <col min="5122" max="5122" width="30.140625" style="134" customWidth="1"/>
    <col min="5123" max="5123" width="52.85546875" style="134" customWidth="1"/>
    <col min="5124" max="5124" width="13" style="134" customWidth="1"/>
    <col min="5125" max="5125" width="15.42578125" style="134" customWidth="1"/>
    <col min="5126" max="5126" width="16.7109375" style="134" customWidth="1"/>
    <col min="5127" max="5376" width="9.140625" style="134"/>
    <col min="5377" max="5377" width="30.7109375" style="134" customWidth="1"/>
    <col min="5378" max="5378" width="30.140625" style="134" customWidth="1"/>
    <col min="5379" max="5379" width="52.85546875" style="134" customWidth="1"/>
    <col min="5380" max="5380" width="13" style="134" customWidth="1"/>
    <col min="5381" max="5381" width="15.42578125" style="134" customWidth="1"/>
    <col min="5382" max="5382" width="16.7109375" style="134" customWidth="1"/>
    <col min="5383" max="5632" width="9.140625" style="134"/>
    <col min="5633" max="5633" width="30.7109375" style="134" customWidth="1"/>
    <col min="5634" max="5634" width="30.140625" style="134" customWidth="1"/>
    <col min="5635" max="5635" width="52.85546875" style="134" customWidth="1"/>
    <col min="5636" max="5636" width="13" style="134" customWidth="1"/>
    <col min="5637" max="5637" width="15.42578125" style="134" customWidth="1"/>
    <col min="5638" max="5638" width="16.7109375" style="134" customWidth="1"/>
    <col min="5639" max="5888" width="9.140625" style="134"/>
    <col min="5889" max="5889" width="30.7109375" style="134" customWidth="1"/>
    <col min="5890" max="5890" width="30.140625" style="134" customWidth="1"/>
    <col min="5891" max="5891" width="52.85546875" style="134" customWidth="1"/>
    <col min="5892" max="5892" width="13" style="134" customWidth="1"/>
    <col min="5893" max="5893" width="15.42578125" style="134" customWidth="1"/>
    <col min="5894" max="5894" width="16.7109375" style="134" customWidth="1"/>
    <col min="5895" max="6144" width="9.140625" style="134"/>
    <col min="6145" max="6145" width="30.7109375" style="134" customWidth="1"/>
    <col min="6146" max="6146" width="30.140625" style="134" customWidth="1"/>
    <col min="6147" max="6147" width="52.85546875" style="134" customWidth="1"/>
    <col min="6148" max="6148" width="13" style="134" customWidth="1"/>
    <col min="6149" max="6149" width="15.42578125" style="134" customWidth="1"/>
    <col min="6150" max="6150" width="16.7109375" style="134" customWidth="1"/>
    <col min="6151" max="6400" width="9.140625" style="134"/>
    <col min="6401" max="6401" width="30.7109375" style="134" customWidth="1"/>
    <col min="6402" max="6402" width="30.140625" style="134" customWidth="1"/>
    <col min="6403" max="6403" width="52.85546875" style="134" customWidth="1"/>
    <col min="6404" max="6404" width="13" style="134" customWidth="1"/>
    <col min="6405" max="6405" width="15.42578125" style="134" customWidth="1"/>
    <col min="6406" max="6406" width="16.7109375" style="134" customWidth="1"/>
    <col min="6407" max="6656" width="9.140625" style="134"/>
    <col min="6657" max="6657" width="30.7109375" style="134" customWidth="1"/>
    <col min="6658" max="6658" width="30.140625" style="134" customWidth="1"/>
    <col min="6659" max="6659" width="52.85546875" style="134" customWidth="1"/>
    <col min="6660" max="6660" width="13" style="134" customWidth="1"/>
    <col min="6661" max="6661" width="15.42578125" style="134" customWidth="1"/>
    <col min="6662" max="6662" width="16.7109375" style="134" customWidth="1"/>
    <col min="6663" max="6912" width="9.140625" style="134"/>
    <col min="6913" max="6913" width="30.7109375" style="134" customWidth="1"/>
    <col min="6914" max="6914" width="30.140625" style="134" customWidth="1"/>
    <col min="6915" max="6915" width="52.85546875" style="134" customWidth="1"/>
    <col min="6916" max="6916" width="13" style="134" customWidth="1"/>
    <col min="6917" max="6917" width="15.42578125" style="134" customWidth="1"/>
    <col min="6918" max="6918" width="16.7109375" style="134" customWidth="1"/>
    <col min="6919" max="7168" width="9.140625" style="134"/>
    <col min="7169" max="7169" width="30.7109375" style="134" customWidth="1"/>
    <col min="7170" max="7170" width="30.140625" style="134" customWidth="1"/>
    <col min="7171" max="7171" width="52.85546875" style="134" customWidth="1"/>
    <col min="7172" max="7172" width="13" style="134" customWidth="1"/>
    <col min="7173" max="7173" width="15.42578125" style="134" customWidth="1"/>
    <col min="7174" max="7174" width="16.7109375" style="134" customWidth="1"/>
    <col min="7175" max="7424" width="9.140625" style="134"/>
    <col min="7425" max="7425" width="30.7109375" style="134" customWidth="1"/>
    <col min="7426" max="7426" width="30.140625" style="134" customWidth="1"/>
    <col min="7427" max="7427" width="52.85546875" style="134" customWidth="1"/>
    <col min="7428" max="7428" width="13" style="134" customWidth="1"/>
    <col min="7429" max="7429" width="15.42578125" style="134" customWidth="1"/>
    <col min="7430" max="7430" width="16.7109375" style="134" customWidth="1"/>
    <col min="7431" max="7680" width="9.140625" style="134"/>
    <col min="7681" max="7681" width="30.7109375" style="134" customWidth="1"/>
    <col min="7682" max="7682" width="30.140625" style="134" customWidth="1"/>
    <col min="7683" max="7683" width="52.85546875" style="134" customWidth="1"/>
    <col min="7684" max="7684" width="13" style="134" customWidth="1"/>
    <col min="7685" max="7685" width="15.42578125" style="134" customWidth="1"/>
    <col min="7686" max="7686" width="16.7109375" style="134" customWidth="1"/>
    <col min="7687" max="7936" width="9.140625" style="134"/>
    <col min="7937" max="7937" width="30.7109375" style="134" customWidth="1"/>
    <col min="7938" max="7938" width="30.140625" style="134" customWidth="1"/>
    <col min="7939" max="7939" width="52.85546875" style="134" customWidth="1"/>
    <col min="7940" max="7940" width="13" style="134" customWidth="1"/>
    <col min="7941" max="7941" width="15.42578125" style="134" customWidth="1"/>
    <col min="7942" max="7942" width="16.7109375" style="134" customWidth="1"/>
    <col min="7943" max="8192" width="9.140625" style="134"/>
    <col min="8193" max="8193" width="30.7109375" style="134" customWidth="1"/>
    <col min="8194" max="8194" width="30.140625" style="134" customWidth="1"/>
    <col min="8195" max="8195" width="52.85546875" style="134" customWidth="1"/>
    <col min="8196" max="8196" width="13" style="134" customWidth="1"/>
    <col min="8197" max="8197" width="15.42578125" style="134" customWidth="1"/>
    <col min="8198" max="8198" width="16.7109375" style="134" customWidth="1"/>
    <col min="8199" max="8448" width="9.140625" style="134"/>
    <col min="8449" max="8449" width="30.7109375" style="134" customWidth="1"/>
    <col min="8450" max="8450" width="30.140625" style="134" customWidth="1"/>
    <col min="8451" max="8451" width="52.85546875" style="134" customWidth="1"/>
    <col min="8452" max="8452" width="13" style="134" customWidth="1"/>
    <col min="8453" max="8453" width="15.42578125" style="134" customWidth="1"/>
    <col min="8454" max="8454" width="16.7109375" style="134" customWidth="1"/>
    <col min="8455" max="8704" width="9.140625" style="134"/>
    <col min="8705" max="8705" width="30.7109375" style="134" customWidth="1"/>
    <col min="8706" max="8706" width="30.140625" style="134" customWidth="1"/>
    <col min="8707" max="8707" width="52.85546875" style="134" customWidth="1"/>
    <col min="8708" max="8708" width="13" style="134" customWidth="1"/>
    <col min="8709" max="8709" width="15.42578125" style="134" customWidth="1"/>
    <col min="8710" max="8710" width="16.7109375" style="134" customWidth="1"/>
    <col min="8711" max="8960" width="9.140625" style="134"/>
    <col min="8961" max="8961" width="30.7109375" style="134" customWidth="1"/>
    <col min="8962" max="8962" width="30.140625" style="134" customWidth="1"/>
    <col min="8963" max="8963" width="52.85546875" style="134" customWidth="1"/>
    <col min="8964" max="8964" width="13" style="134" customWidth="1"/>
    <col min="8965" max="8965" width="15.42578125" style="134" customWidth="1"/>
    <col min="8966" max="8966" width="16.7109375" style="134" customWidth="1"/>
    <col min="8967" max="9216" width="9.140625" style="134"/>
    <col min="9217" max="9217" width="30.7109375" style="134" customWidth="1"/>
    <col min="9218" max="9218" width="30.140625" style="134" customWidth="1"/>
    <col min="9219" max="9219" width="52.85546875" style="134" customWidth="1"/>
    <col min="9220" max="9220" width="13" style="134" customWidth="1"/>
    <col min="9221" max="9221" width="15.42578125" style="134" customWidth="1"/>
    <col min="9222" max="9222" width="16.7109375" style="134" customWidth="1"/>
    <col min="9223" max="9472" width="9.140625" style="134"/>
    <col min="9473" max="9473" width="30.7109375" style="134" customWidth="1"/>
    <col min="9474" max="9474" width="30.140625" style="134" customWidth="1"/>
    <col min="9475" max="9475" width="52.85546875" style="134" customWidth="1"/>
    <col min="9476" max="9476" width="13" style="134" customWidth="1"/>
    <col min="9477" max="9477" width="15.42578125" style="134" customWidth="1"/>
    <col min="9478" max="9478" width="16.7109375" style="134" customWidth="1"/>
    <col min="9479" max="9728" width="9.140625" style="134"/>
    <col min="9729" max="9729" width="30.7109375" style="134" customWidth="1"/>
    <col min="9730" max="9730" width="30.140625" style="134" customWidth="1"/>
    <col min="9731" max="9731" width="52.85546875" style="134" customWidth="1"/>
    <col min="9732" max="9732" width="13" style="134" customWidth="1"/>
    <col min="9733" max="9733" width="15.42578125" style="134" customWidth="1"/>
    <col min="9734" max="9734" width="16.7109375" style="134" customWidth="1"/>
    <col min="9735" max="9984" width="9.140625" style="134"/>
    <col min="9985" max="9985" width="30.7109375" style="134" customWidth="1"/>
    <col min="9986" max="9986" width="30.140625" style="134" customWidth="1"/>
    <col min="9987" max="9987" width="52.85546875" style="134" customWidth="1"/>
    <col min="9988" max="9988" width="13" style="134" customWidth="1"/>
    <col min="9989" max="9989" width="15.42578125" style="134" customWidth="1"/>
    <col min="9990" max="9990" width="16.7109375" style="134" customWidth="1"/>
    <col min="9991" max="10240" width="9.140625" style="134"/>
    <col min="10241" max="10241" width="30.7109375" style="134" customWidth="1"/>
    <col min="10242" max="10242" width="30.140625" style="134" customWidth="1"/>
    <col min="10243" max="10243" width="52.85546875" style="134" customWidth="1"/>
    <col min="10244" max="10244" width="13" style="134" customWidth="1"/>
    <col min="10245" max="10245" width="15.42578125" style="134" customWidth="1"/>
    <col min="10246" max="10246" width="16.7109375" style="134" customWidth="1"/>
    <col min="10247" max="10496" width="9.140625" style="134"/>
    <col min="10497" max="10497" width="30.7109375" style="134" customWidth="1"/>
    <col min="10498" max="10498" width="30.140625" style="134" customWidth="1"/>
    <col min="10499" max="10499" width="52.85546875" style="134" customWidth="1"/>
    <col min="10500" max="10500" width="13" style="134" customWidth="1"/>
    <col min="10501" max="10501" width="15.42578125" style="134" customWidth="1"/>
    <col min="10502" max="10502" width="16.7109375" style="134" customWidth="1"/>
    <col min="10503" max="10752" width="9.140625" style="134"/>
    <col min="10753" max="10753" width="30.7109375" style="134" customWidth="1"/>
    <col min="10754" max="10754" width="30.140625" style="134" customWidth="1"/>
    <col min="10755" max="10755" width="52.85546875" style="134" customWidth="1"/>
    <col min="10756" max="10756" width="13" style="134" customWidth="1"/>
    <col min="10757" max="10757" width="15.42578125" style="134" customWidth="1"/>
    <col min="10758" max="10758" width="16.7109375" style="134" customWidth="1"/>
    <col min="10759" max="11008" width="9.140625" style="134"/>
    <col min="11009" max="11009" width="30.7109375" style="134" customWidth="1"/>
    <col min="11010" max="11010" width="30.140625" style="134" customWidth="1"/>
    <col min="11011" max="11011" width="52.85546875" style="134" customWidth="1"/>
    <col min="11012" max="11012" width="13" style="134" customWidth="1"/>
    <col min="11013" max="11013" width="15.42578125" style="134" customWidth="1"/>
    <col min="11014" max="11014" width="16.7109375" style="134" customWidth="1"/>
    <col min="11015" max="11264" width="9.140625" style="134"/>
    <col min="11265" max="11265" width="30.7109375" style="134" customWidth="1"/>
    <col min="11266" max="11266" width="30.140625" style="134" customWidth="1"/>
    <col min="11267" max="11267" width="52.85546875" style="134" customWidth="1"/>
    <col min="11268" max="11268" width="13" style="134" customWidth="1"/>
    <col min="11269" max="11269" width="15.42578125" style="134" customWidth="1"/>
    <col min="11270" max="11270" width="16.7109375" style="134" customWidth="1"/>
    <col min="11271" max="11520" width="9.140625" style="134"/>
    <col min="11521" max="11521" width="30.7109375" style="134" customWidth="1"/>
    <col min="11522" max="11522" width="30.140625" style="134" customWidth="1"/>
    <col min="11523" max="11523" width="52.85546875" style="134" customWidth="1"/>
    <col min="11524" max="11524" width="13" style="134" customWidth="1"/>
    <col min="11525" max="11525" width="15.42578125" style="134" customWidth="1"/>
    <col min="11526" max="11526" width="16.7109375" style="134" customWidth="1"/>
    <col min="11527" max="11776" width="9.140625" style="134"/>
    <col min="11777" max="11777" width="30.7109375" style="134" customWidth="1"/>
    <col min="11778" max="11778" width="30.140625" style="134" customWidth="1"/>
    <col min="11779" max="11779" width="52.85546875" style="134" customWidth="1"/>
    <col min="11780" max="11780" width="13" style="134" customWidth="1"/>
    <col min="11781" max="11781" width="15.42578125" style="134" customWidth="1"/>
    <col min="11782" max="11782" width="16.7109375" style="134" customWidth="1"/>
    <col min="11783" max="12032" width="9.140625" style="134"/>
    <col min="12033" max="12033" width="30.7109375" style="134" customWidth="1"/>
    <col min="12034" max="12034" width="30.140625" style="134" customWidth="1"/>
    <col min="12035" max="12035" width="52.85546875" style="134" customWidth="1"/>
    <col min="12036" max="12036" width="13" style="134" customWidth="1"/>
    <col min="12037" max="12037" width="15.42578125" style="134" customWidth="1"/>
    <col min="12038" max="12038" width="16.7109375" style="134" customWidth="1"/>
    <col min="12039" max="12288" width="9.140625" style="134"/>
    <col min="12289" max="12289" width="30.7109375" style="134" customWidth="1"/>
    <col min="12290" max="12290" width="30.140625" style="134" customWidth="1"/>
    <col min="12291" max="12291" width="52.85546875" style="134" customWidth="1"/>
    <col min="12292" max="12292" width="13" style="134" customWidth="1"/>
    <col min="12293" max="12293" width="15.42578125" style="134" customWidth="1"/>
    <col min="12294" max="12294" width="16.7109375" style="134" customWidth="1"/>
    <col min="12295" max="12544" width="9.140625" style="134"/>
    <col min="12545" max="12545" width="30.7109375" style="134" customWidth="1"/>
    <col min="12546" max="12546" width="30.140625" style="134" customWidth="1"/>
    <col min="12547" max="12547" width="52.85546875" style="134" customWidth="1"/>
    <col min="12548" max="12548" width="13" style="134" customWidth="1"/>
    <col min="12549" max="12549" width="15.42578125" style="134" customWidth="1"/>
    <col min="12550" max="12550" width="16.7109375" style="134" customWidth="1"/>
    <col min="12551" max="12800" width="9.140625" style="134"/>
    <col min="12801" max="12801" width="30.7109375" style="134" customWidth="1"/>
    <col min="12802" max="12802" width="30.140625" style="134" customWidth="1"/>
    <col min="12803" max="12803" width="52.85546875" style="134" customWidth="1"/>
    <col min="12804" max="12804" width="13" style="134" customWidth="1"/>
    <col min="12805" max="12805" width="15.42578125" style="134" customWidth="1"/>
    <col min="12806" max="12806" width="16.7109375" style="134" customWidth="1"/>
    <col min="12807" max="13056" width="9.140625" style="134"/>
    <col min="13057" max="13057" width="30.7109375" style="134" customWidth="1"/>
    <col min="13058" max="13058" width="30.140625" style="134" customWidth="1"/>
    <col min="13059" max="13059" width="52.85546875" style="134" customWidth="1"/>
    <col min="13060" max="13060" width="13" style="134" customWidth="1"/>
    <col min="13061" max="13061" width="15.42578125" style="134" customWidth="1"/>
    <col min="13062" max="13062" width="16.7109375" style="134" customWidth="1"/>
    <col min="13063" max="13312" width="9.140625" style="134"/>
    <col min="13313" max="13313" width="30.7109375" style="134" customWidth="1"/>
    <col min="13314" max="13314" width="30.140625" style="134" customWidth="1"/>
    <col min="13315" max="13315" width="52.85546875" style="134" customWidth="1"/>
    <col min="13316" max="13316" width="13" style="134" customWidth="1"/>
    <col min="13317" max="13317" width="15.42578125" style="134" customWidth="1"/>
    <col min="13318" max="13318" width="16.7109375" style="134" customWidth="1"/>
    <col min="13319" max="13568" width="9.140625" style="134"/>
    <col min="13569" max="13569" width="30.7109375" style="134" customWidth="1"/>
    <col min="13570" max="13570" width="30.140625" style="134" customWidth="1"/>
    <col min="13571" max="13571" width="52.85546875" style="134" customWidth="1"/>
    <col min="13572" max="13572" width="13" style="134" customWidth="1"/>
    <col min="13573" max="13573" width="15.42578125" style="134" customWidth="1"/>
    <col min="13574" max="13574" width="16.7109375" style="134" customWidth="1"/>
    <col min="13575" max="13824" width="9.140625" style="134"/>
    <col min="13825" max="13825" width="30.7109375" style="134" customWidth="1"/>
    <col min="13826" max="13826" width="30.140625" style="134" customWidth="1"/>
    <col min="13827" max="13827" width="52.85546875" style="134" customWidth="1"/>
    <col min="13828" max="13828" width="13" style="134" customWidth="1"/>
    <col min="13829" max="13829" width="15.42578125" style="134" customWidth="1"/>
    <col min="13830" max="13830" width="16.7109375" style="134" customWidth="1"/>
    <col min="13831" max="14080" width="9.140625" style="134"/>
    <col min="14081" max="14081" width="30.7109375" style="134" customWidth="1"/>
    <col min="14082" max="14082" width="30.140625" style="134" customWidth="1"/>
    <col min="14083" max="14083" width="52.85546875" style="134" customWidth="1"/>
    <col min="14084" max="14084" width="13" style="134" customWidth="1"/>
    <col min="14085" max="14085" width="15.42578125" style="134" customWidth="1"/>
    <col min="14086" max="14086" width="16.7109375" style="134" customWidth="1"/>
    <col min="14087" max="14336" width="9.140625" style="134"/>
    <col min="14337" max="14337" width="30.7109375" style="134" customWidth="1"/>
    <col min="14338" max="14338" width="30.140625" style="134" customWidth="1"/>
    <col min="14339" max="14339" width="52.85546875" style="134" customWidth="1"/>
    <col min="14340" max="14340" width="13" style="134" customWidth="1"/>
    <col min="14341" max="14341" width="15.42578125" style="134" customWidth="1"/>
    <col min="14342" max="14342" width="16.7109375" style="134" customWidth="1"/>
    <col min="14343" max="14592" width="9.140625" style="134"/>
    <col min="14593" max="14593" width="30.7109375" style="134" customWidth="1"/>
    <col min="14594" max="14594" width="30.140625" style="134" customWidth="1"/>
    <col min="14595" max="14595" width="52.85546875" style="134" customWidth="1"/>
    <col min="14596" max="14596" width="13" style="134" customWidth="1"/>
    <col min="14597" max="14597" width="15.42578125" style="134" customWidth="1"/>
    <col min="14598" max="14598" width="16.7109375" style="134" customWidth="1"/>
    <col min="14599" max="14848" width="9.140625" style="134"/>
    <col min="14849" max="14849" width="30.7109375" style="134" customWidth="1"/>
    <col min="14850" max="14850" width="30.140625" style="134" customWidth="1"/>
    <col min="14851" max="14851" width="52.85546875" style="134" customWidth="1"/>
    <col min="14852" max="14852" width="13" style="134" customWidth="1"/>
    <col min="14853" max="14853" width="15.42578125" style="134" customWidth="1"/>
    <col min="14854" max="14854" width="16.7109375" style="134" customWidth="1"/>
    <col min="14855" max="15104" width="9.140625" style="134"/>
    <col min="15105" max="15105" width="30.7109375" style="134" customWidth="1"/>
    <col min="15106" max="15106" width="30.140625" style="134" customWidth="1"/>
    <col min="15107" max="15107" width="52.85546875" style="134" customWidth="1"/>
    <col min="15108" max="15108" width="13" style="134" customWidth="1"/>
    <col min="15109" max="15109" width="15.42578125" style="134" customWidth="1"/>
    <col min="15110" max="15110" width="16.7109375" style="134" customWidth="1"/>
    <col min="15111" max="15360" width="9.140625" style="134"/>
    <col min="15361" max="15361" width="30.7109375" style="134" customWidth="1"/>
    <col min="15362" max="15362" width="30.140625" style="134" customWidth="1"/>
    <col min="15363" max="15363" width="52.85546875" style="134" customWidth="1"/>
    <col min="15364" max="15364" width="13" style="134" customWidth="1"/>
    <col min="15365" max="15365" width="15.42578125" style="134" customWidth="1"/>
    <col min="15366" max="15366" width="16.7109375" style="134" customWidth="1"/>
    <col min="15367" max="15616" width="9.140625" style="134"/>
    <col min="15617" max="15617" width="30.7109375" style="134" customWidth="1"/>
    <col min="15618" max="15618" width="30.140625" style="134" customWidth="1"/>
    <col min="15619" max="15619" width="52.85546875" style="134" customWidth="1"/>
    <col min="15620" max="15620" width="13" style="134" customWidth="1"/>
    <col min="15621" max="15621" width="15.42578125" style="134" customWidth="1"/>
    <col min="15622" max="15622" width="16.7109375" style="134" customWidth="1"/>
    <col min="15623" max="15872" width="9.140625" style="134"/>
    <col min="15873" max="15873" width="30.7109375" style="134" customWidth="1"/>
    <col min="15874" max="15874" width="30.140625" style="134" customWidth="1"/>
    <col min="15875" max="15875" width="52.85546875" style="134" customWidth="1"/>
    <col min="15876" max="15876" width="13" style="134" customWidth="1"/>
    <col min="15877" max="15877" width="15.42578125" style="134" customWidth="1"/>
    <col min="15878" max="15878" width="16.7109375" style="134" customWidth="1"/>
    <col min="15879" max="16128" width="9.140625" style="134"/>
    <col min="16129" max="16129" width="30.7109375" style="134" customWidth="1"/>
    <col min="16130" max="16130" width="30.140625" style="134" customWidth="1"/>
    <col min="16131" max="16131" width="52.85546875" style="134" customWidth="1"/>
    <col min="16132" max="16132" width="13" style="134" customWidth="1"/>
    <col min="16133" max="16133" width="15.42578125" style="134" customWidth="1"/>
    <col min="16134" max="16134" width="16.7109375" style="134" customWidth="1"/>
    <col min="16135" max="16384" width="9.140625" style="134"/>
  </cols>
  <sheetData>
    <row r="1" spans="1:6" s="128" customFormat="1" ht="36" x14ac:dyDescent="0.2">
      <c r="A1" s="124" t="s">
        <v>467</v>
      </c>
      <c r="B1" s="124" t="s">
        <v>468</v>
      </c>
      <c r="C1" s="125" t="s">
        <v>469</v>
      </c>
      <c r="D1" s="125" t="s">
        <v>1</v>
      </c>
      <c r="E1" s="126" t="s">
        <v>2</v>
      </c>
      <c r="F1" s="127" t="s">
        <v>470</v>
      </c>
    </row>
    <row r="2" spans="1:6" ht="20.100000000000001" customHeight="1" x14ac:dyDescent="0.2">
      <c r="A2" s="129" t="s">
        <v>184</v>
      </c>
      <c r="B2" s="129" t="s">
        <v>471</v>
      </c>
      <c r="C2" s="130" t="s">
        <v>472</v>
      </c>
      <c r="D2" s="131" t="s">
        <v>473</v>
      </c>
      <c r="E2" s="132">
        <v>944</v>
      </c>
      <c r="F2" s="133" t="s">
        <v>474</v>
      </c>
    </row>
    <row r="3" spans="1:6" ht="24" x14ac:dyDescent="0.2">
      <c r="A3" s="129" t="s">
        <v>184</v>
      </c>
      <c r="B3" s="129" t="s">
        <v>471</v>
      </c>
      <c r="C3" s="130" t="s">
        <v>475</v>
      </c>
      <c r="D3" s="131" t="s">
        <v>473</v>
      </c>
      <c r="E3" s="132">
        <v>590</v>
      </c>
      <c r="F3" s="133" t="s">
        <v>474</v>
      </c>
    </row>
    <row r="4" spans="1:6" ht="36" x14ac:dyDescent="0.2">
      <c r="A4" s="135" t="s">
        <v>175</v>
      </c>
      <c r="B4" s="135" t="s">
        <v>476</v>
      </c>
      <c r="C4" s="135" t="s">
        <v>477</v>
      </c>
      <c r="D4" s="136" t="s">
        <v>473</v>
      </c>
      <c r="E4" s="137">
        <v>5000.5</v>
      </c>
      <c r="F4" s="138" t="s">
        <v>478</v>
      </c>
    </row>
    <row r="5" spans="1:6" ht="36" x14ac:dyDescent="0.2">
      <c r="A5" s="135" t="s">
        <v>175</v>
      </c>
      <c r="B5" s="135" t="s">
        <v>476</v>
      </c>
      <c r="C5" s="135" t="s">
        <v>479</v>
      </c>
      <c r="D5" s="136" t="s">
        <v>473</v>
      </c>
      <c r="E5" s="137">
        <v>10133.5</v>
      </c>
      <c r="F5" s="138" t="s">
        <v>478</v>
      </c>
    </row>
    <row r="6" spans="1:6" ht="36" x14ac:dyDescent="0.2">
      <c r="A6" s="135" t="s">
        <v>175</v>
      </c>
      <c r="B6" s="135" t="s">
        <v>476</v>
      </c>
      <c r="C6" s="135" t="s">
        <v>480</v>
      </c>
      <c r="D6" s="136" t="s">
        <v>473</v>
      </c>
      <c r="E6" s="137">
        <v>25488</v>
      </c>
      <c r="F6" s="138" t="s">
        <v>478</v>
      </c>
    </row>
    <row r="7" spans="1:6" ht="36" x14ac:dyDescent="0.2">
      <c r="A7" s="135" t="s">
        <v>175</v>
      </c>
      <c r="B7" s="135" t="s">
        <v>476</v>
      </c>
      <c r="C7" s="135" t="s">
        <v>481</v>
      </c>
      <c r="D7" s="136" t="s">
        <v>473</v>
      </c>
      <c r="E7" s="137">
        <v>61419</v>
      </c>
      <c r="F7" s="138" t="s">
        <v>478</v>
      </c>
    </row>
    <row r="8" spans="1:6" ht="21.95" customHeight="1" x14ac:dyDescent="0.2">
      <c r="A8" s="135" t="s">
        <v>175</v>
      </c>
      <c r="B8" s="135" t="s">
        <v>476</v>
      </c>
      <c r="C8" s="135" t="s">
        <v>482</v>
      </c>
      <c r="D8" s="136" t="s">
        <v>473</v>
      </c>
      <c r="E8" s="137">
        <v>33435.300000000003</v>
      </c>
      <c r="F8" s="138" t="s">
        <v>478</v>
      </c>
    </row>
    <row r="9" spans="1:6" ht="17.100000000000001" customHeight="1" x14ac:dyDescent="0.2">
      <c r="A9" s="135" t="s">
        <v>175</v>
      </c>
      <c r="B9" s="135" t="s">
        <v>476</v>
      </c>
      <c r="C9" s="135" t="s">
        <v>483</v>
      </c>
      <c r="D9" s="136" t="s">
        <v>473</v>
      </c>
      <c r="E9" s="137">
        <v>9410.5</v>
      </c>
      <c r="F9" s="138" t="s">
        <v>478</v>
      </c>
    </row>
    <row r="10" spans="1:6" ht="18.95" customHeight="1" x14ac:dyDescent="0.2">
      <c r="A10" s="135" t="s">
        <v>175</v>
      </c>
      <c r="B10" s="135" t="s">
        <v>476</v>
      </c>
      <c r="C10" s="135" t="s">
        <v>484</v>
      </c>
      <c r="D10" s="136" t="s">
        <v>473</v>
      </c>
      <c r="E10" s="137">
        <v>5929.5</v>
      </c>
      <c r="F10" s="138" t="s">
        <v>478</v>
      </c>
    </row>
    <row r="11" spans="1:6" ht="17.100000000000001" customHeight="1" x14ac:dyDescent="0.2">
      <c r="A11" s="135" t="s">
        <v>175</v>
      </c>
      <c r="B11" s="135" t="s">
        <v>476</v>
      </c>
      <c r="C11" s="135" t="s">
        <v>485</v>
      </c>
      <c r="D11" s="136" t="s">
        <v>473</v>
      </c>
      <c r="E11" s="137">
        <v>65844</v>
      </c>
      <c r="F11" s="138" t="s">
        <v>478</v>
      </c>
    </row>
    <row r="12" spans="1:6" ht="18" customHeight="1" x14ac:dyDescent="0.2">
      <c r="A12" s="135" t="s">
        <v>175</v>
      </c>
      <c r="B12" s="135" t="s">
        <v>476</v>
      </c>
      <c r="C12" s="135" t="s">
        <v>486</v>
      </c>
      <c r="D12" s="136" t="s">
        <v>473</v>
      </c>
      <c r="E12" s="137">
        <v>29393.8</v>
      </c>
      <c r="F12" s="138" t="s">
        <v>478</v>
      </c>
    </row>
    <row r="13" spans="1:6" ht="18" customHeight="1" x14ac:dyDescent="0.2">
      <c r="A13" s="135" t="s">
        <v>175</v>
      </c>
      <c r="B13" s="135" t="s">
        <v>476</v>
      </c>
      <c r="C13" s="135" t="s">
        <v>487</v>
      </c>
      <c r="D13" s="136" t="s">
        <v>473</v>
      </c>
      <c r="E13" s="137">
        <v>27193.1</v>
      </c>
      <c r="F13" s="138" t="s">
        <v>478</v>
      </c>
    </row>
    <row r="14" spans="1:6" ht="48" x14ac:dyDescent="0.2">
      <c r="A14" s="135" t="s">
        <v>175</v>
      </c>
      <c r="B14" s="135" t="s">
        <v>476</v>
      </c>
      <c r="C14" s="135" t="s">
        <v>488</v>
      </c>
      <c r="D14" s="136" t="s">
        <v>473</v>
      </c>
      <c r="E14" s="137">
        <v>50380.1</v>
      </c>
      <c r="F14" s="138" t="s">
        <v>478</v>
      </c>
    </row>
    <row r="15" spans="1:6" ht="48" x14ac:dyDescent="0.2">
      <c r="A15" s="135" t="s">
        <v>175</v>
      </c>
      <c r="B15" s="135" t="s">
        <v>476</v>
      </c>
      <c r="C15" s="135" t="s">
        <v>489</v>
      </c>
      <c r="D15" s="136" t="s">
        <v>473</v>
      </c>
      <c r="E15" s="137">
        <v>29323</v>
      </c>
      <c r="F15" s="138" t="s">
        <v>478</v>
      </c>
    </row>
    <row r="16" spans="1:6" ht="48" x14ac:dyDescent="0.2">
      <c r="A16" s="135" t="s">
        <v>175</v>
      </c>
      <c r="B16" s="135" t="s">
        <v>476</v>
      </c>
      <c r="C16" s="135" t="s">
        <v>490</v>
      </c>
      <c r="D16" s="136" t="s">
        <v>473</v>
      </c>
      <c r="E16" s="137">
        <v>32833.5</v>
      </c>
      <c r="F16" s="138" t="s">
        <v>478</v>
      </c>
    </row>
    <row r="17" spans="1:6" ht="48" x14ac:dyDescent="0.2">
      <c r="A17" s="135" t="s">
        <v>175</v>
      </c>
      <c r="B17" s="135" t="s">
        <v>476</v>
      </c>
      <c r="C17" s="135" t="s">
        <v>491</v>
      </c>
      <c r="D17" s="136" t="s">
        <v>473</v>
      </c>
      <c r="E17" s="137">
        <v>12537.5</v>
      </c>
      <c r="F17" s="138" t="s">
        <v>478</v>
      </c>
    </row>
    <row r="18" spans="1:6" ht="48" x14ac:dyDescent="0.2">
      <c r="A18" s="135" t="s">
        <v>175</v>
      </c>
      <c r="B18" s="135" t="s">
        <v>476</v>
      </c>
      <c r="C18" s="135" t="s">
        <v>492</v>
      </c>
      <c r="D18" s="136" t="s">
        <v>473</v>
      </c>
      <c r="E18" s="137">
        <v>12626</v>
      </c>
      <c r="F18" s="138" t="s">
        <v>478</v>
      </c>
    </row>
    <row r="19" spans="1:6" ht="48" x14ac:dyDescent="0.2">
      <c r="A19" s="135" t="s">
        <v>175</v>
      </c>
      <c r="B19" s="135" t="s">
        <v>476</v>
      </c>
      <c r="C19" s="135" t="s">
        <v>493</v>
      </c>
      <c r="D19" s="136" t="s">
        <v>473</v>
      </c>
      <c r="E19" s="137">
        <v>95892.7</v>
      </c>
      <c r="F19" s="138" t="s">
        <v>478</v>
      </c>
    </row>
    <row r="20" spans="1:6" ht="22.5" customHeight="1" x14ac:dyDescent="0.2">
      <c r="A20" s="135" t="s">
        <v>175</v>
      </c>
      <c r="B20" s="135" t="s">
        <v>476</v>
      </c>
      <c r="C20" s="135" t="s">
        <v>494</v>
      </c>
      <c r="D20" s="136" t="s">
        <v>473</v>
      </c>
      <c r="E20" s="137">
        <v>19706</v>
      </c>
      <c r="F20" s="138" t="s">
        <v>478</v>
      </c>
    </row>
    <row r="21" spans="1:6" ht="22.5" customHeight="1" x14ac:dyDescent="0.2">
      <c r="A21" s="135" t="s">
        <v>175</v>
      </c>
      <c r="B21" s="135" t="s">
        <v>476</v>
      </c>
      <c r="C21" s="135" t="s">
        <v>495</v>
      </c>
      <c r="D21" s="136" t="s">
        <v>473</v>
      </c>
      <c r="E21" s="137">
        <v>30975</v>
      </c>
      <c r="F21" s="138" t="s">
        <v>478</v>
      </c>
    </row>
    <row r="22" spans="1:6" ht="24" x14ac:dyDescent="0.2">
      <c r="A22" s="135" t="s">
        <v>175</v>
      </c>
      <c r="B22" s="135" t="s">
        <v>476</v>
      </c>
      <c r="C22" s="135" t="s">
        <v>496</v>
      </c>
      <c r="D22" s="136" t="s">
        <v>473</v>
      </c>
      <c r="E22" s="137">
        <v>15251.5</v>
      </c>
      <c r="F22" s="138" t="s">
        <v>478</v>
      </c>
    </row>
    <row r="23" spans="1:6" ht="24" x14ac:dyDescent="0.2">
      <c r="A23" s="135" t="s">
        <v>175</v>
      </c>
      <c r="B23" s="135" t="s">
        <v>476</v>
      </c>
      <c r="C23" s="135" t="s">
        <v>497</v>
      </c>
      <c r="D23" s="136" t="s">
        <v>473</v>
      </c>
      <c r="E23" s="137">
        <v>24225.4</v>
      </c>
      <c r="F23" s="138" t="s">
        <v>478</v>
      </c>
    </row>
    <row r="24" spans="1:6" ht="22.5" customHeight="1" x14ac:dyDescent="0.2">
      <c r="A24" s="139" t="s">
        <v>199</v>
      </c>
      <c r="B24" s="139" t="s">
        <v>498</v>
      </c>
      <c r="C24" s="140" t="s">
        <v>499</v>
      </c>
      <c r="D24" s="141" t="s">
        <v>500</v>
      </c>
      <c r="E24" s="142">
        <v>1003</v>
      </c>
      <c r="F24" s="143" t="s">
        <v>501</v>
      </c>
    </row>
    <row r="25" spans="1:6" x14ac:dyDescent="0.2">
      <c r="A25" s="139" t="s">
        <v>199</v>
      </c>
      <c r="B25" s="139" t="s">
        <v>498</v>
      </c>
      <c r="C25" s="140" t="s">
        <v>502</v>
      </c>
      <c r="D25" s="141" t="s">
        <v>500</v>
      </c>
      <c r="E25" s="142">
        <v>1003</v>
      </c>
      <c r="F25" s="143" t="s">
        <v>501</v>
      </c>
    </row>
    <row r="26" spans="1:6" ht="24" customHeight="1" x14ac:dyDescent="0.2">
      <c r="A26" s="139" t="s">
        <v>199</v>
      </c>
      <c r="B26" s="139" t="s">
        <v>498</v>
      </c>
      <c r="C26" s="140" t="s">
        <v>503</v>
      </c>
      <c r="D26" s="141" t="s">
        <v>500</v>
      </c>
      <c r="E26" s="142">
        <v>3009</v>
      </c>
      <c r="F26" s="143" t="s">
        <v>501</v>
      </c>
    </row>
    <row r="27" spans="1:6" x14ac:dyDescent="0.2">
      <c r="A27" s="139" t="s">
        <v>199</v>
      </c>
      <c r="B27" s="139" t="s">
        <v>498</v>
      </c>
      <c r="C27" s="140" t="s">
        <v>504</v>
      </c>
      <c r="D27" s="141" t="s">
        <v>500</v>
      </c>
      <c r="E27" s="142">
        <v>1882.1</v>
      </c>
      <c r="F27" s="143" t="s">
        <v>501</v>
      </c>
    </row>
    <row r="28" spans="1:6" x14ac:dyDescent="0.2">
      <c r="A28" s="139" t="s">
        <v>199</v>
      </c>
      <c r="B28" s="139" t="s">
        <v>498</v>
      </c>
      <c r="C28" s="140" t="s">
        <v>505</v>
      </c>
      <c r="D28" s="141" t="s">
        <v>473</v>
      </c>
      <c r="E28" s="142">
        <v>83.78</v>
      </c>
      <c r="F28" s="143" t="s">
        <v>501</v>
      </c>
    </row>
    <row r="29" spans="1:6" x14ac:dyDescent="0.2">
      <c r="A29" s="139" t="s">
        <v>199</v>
      </c>
      <c r="B29" s="139" t="s">
        <v>498</v>
      </c>
      <c r="C29" s="140" t="s">
        <v>506</v>
      </c>
      <c r="D29" s="141" t="s">
        <v>473</v>
      </c>
      <c r="E29" s="142">
        <v>192.34</v>
      </c>
      <c r="F29" s="143" t="s">
        <v>501</v>
      </c>
    </row>
    <row r="30" spans="1:6" x14ac:dyDescent="0.2">
      <c r="A30" s="139" t="s">
        <v>199</v>
      </c>
      <c r="B30" s="139" t="s">
        <v>498</v>
      </c>
      <c r="C30" s="140" t="s">
        <v>507</v>
      </c>
      <c r="D30" s="141" t="s">
        <v>473</v>
      </c>
      <c r="E30" s="142">
        <v>421.26</v>
      </c>
      <c r="F30" s="143" t="s">
        <v>501</v>
      </c>
    </row>
    <row r="31" spans="1:6" x14ac:dyDescent="0.2">
      <c r="A31" s="144" t="s">
        <v>508</v>
      </c>
      <c r="B31" s="144" t="s">
        <v>509</v>
      </c>
      <c r="C31" s="145" t="s">
        <v>510</v>
      </c>
      <c r="D31" s="146" t="s">
        <v>473</v>
      </c>
      <c r="E31" s="147">
        <v>6500</v>
      </c>
      <c r="F31" s="148" t="s">
        <v>511</v>
      </c>
    </row>
    <row r="32" spans="1:6" x14ac:dyDescent="0.2">
      <c r="A32" s="144" t="s">
        <v>508</v>
      </c>
      <c r="B32" s="144" t="s">
        <v>509</v>
      </c>
      <c r="C32" s="145" t="s">
        <v>512</v>
      </c>
      <c r="D32" s="146" t="s">
        <v>473</v>
      </c>
      <c r="E32" s="147">
        <v>7265.26</v>
      </c>
      <c r="F32" s="148" t="s">
        <v>511</v>
      </c>
    </row>
    <row r="33" spans="1:6" x14ac:dyDescent="0.2">
      <c r="A33" s="144" t="s">
        <v>508</v>
      </c>
      <c r="B33" s="144" t="s">
        <v>509</v>
      </c>
      <c r="C33" s="145" t="s">
        <v>513</v>
      </c>
      <c r="D33" s="146" t="s">
        <v>473</v>
      </c>
      <c r="E33" s="147">
        <v>4675.2539999999999</v>
      </c>
      <c r="F33" s="148" t="s">
        <v>511</v>
      </c>
    </row>
    <row r="34" spans="1:6" x14ac:dyDescent="0.2">
      <c r="A34" s="144" t="s">
        <v>508</v>
      </c>
      <c r="B34" s="144" t="s">
        <v>509</v>
      </c>
      <c r="C34" s="145" t="s">
        <v>514</v>
      </c>
      <c r="D34" s="146" t="s">
        <v>473</v>
      </c>
      <c r="E34" s="147">
        <v>16785.5</v>
      </c>
      <c r="F34" s="148" t="s">
        <v>511</v>
      </c>
    </row>
    <row r="35" spans="1:6" x14ac:dyDescent="0.2">
      <c r="A35" s="144" t="s">
        <v>508</v>
      </c>
      <c r="B35" s="144" t="s">
        <v>509</v>
      </c>
      <c r="C35" s="145" t="s">
        <v>515</v>
      </c>
      <c r="D35" s="146" t="s">
        <v>473</v>
      </c>
      <c r="E35" s="147">
        <v>15163</v>
      </c>
      <c r="F35" s="148" t="s">
        <v>511</v>
      </c>
    </row>
    <row r="36" spans="1:6" x14ac:dyDescent="0.2">
      <c r="A36" s="149" t="s">
        <v>268</v>
      </c>
      <c r="B36" s="149" t="s">
        <v>516</v>
      </c>
      <c r="C36" s="150" t="s">
        <v>517</v>
      </c>
      <c r="D36" s="151" t="s">
        <v>473</v>
      </c>
      <c r="E36" s="152">
        <v>2330.5</v>
      </c>
      <c r="F36" s="153" t="s">
        <v>518</v>
      </c>
    </row>
    <row r="37" spans="1:6" x14ac:dyDescent="0.2">
      <c r="A37" s="149" t="s">
        <v>268</v>
      </c>
      <c r="B37" s="149" t="s">
        <v>516</v>
      </c>
      <c r="C37" s="150" t="s">
        <v>519</v>
      </c>
      <c r="D37" s="151"/>
      <c r="E37" s="152">
        <v>1150</v>
      </c>
      <c r="F37" s="153" t="s">
        <v>518</v>
      </c>
    </row>
    <row r="38" spans="1:6" ht="24" x14ac:dyDescent="0.2">
      <c r="A38" s="149" t="s">
        <v>268</v>
      </c>
      <c r="B38" s="149" t="s">
        <v>516</v>
      </c>
      <c r="C38" s="150" t="s">
        <v>520</v>
      </c>
      <c r="D38" s="151" t="s">
        <v>473</v>
      </c>
      <c r="E38" s="152">
        <v>2330.5</v>
      </c>
      <c r="F38" s="153" t="s">
        <v>518</v>
      </c>
    </row>
    <row r="39" spans="1:6" ht="36" x14ac:dyDescent="0.2">
      <c r="A39" s="149" t="s">
        <v>268</v>
      </c>
      <c r="B39" s="149" t="s">
        <v>516</v>
      </c>
      <c r="C39" s="150" t="s">
        <v>521</v>
      </c>
      <c r="D39" s="151" t="s">
        <v>473</v>
      </c>
      <c r="E39" s="152">
        <v>3009</v>
      </c>
      <c r="F39" s="153" t="s">
        <v>518</v>
      </c>
    </row>
    <row r="40" spans="1:6" ht="36" x14ac:dyDescent="0.2">
      <c r="A40" s="149" t="s">
        <v>268</v>
      </c>
      <c r="B40" s="149" t="s">
        <v>516</v>
      </c>
      <c r="C40" s="150" t="s">
        <v>522</v>
      </c>
      <c r="D40" s="151" t="s">
        <v>473</v>
      </c>
      <c r="E40" s="152">
        <v>1150.5</v>
      </c>
      <c r="F40" s="153" t="s">
        <v>518</v>
      </c>
    </row>
    <row r="41" spans="1:6" ht="36" x14ac:dyDescent="0.2">
      <c r="A41" s="149" t="s">
        <v>268</v>
      </c>
      <c r="B41" s="149" t="s">
        <v>516</v>
      </c>
      <c r="C41" s="150" t="s">
        <v>523</v>
      </c>
      <c r="D41" s="151" t="s">
        <v>473</v>
      </c>
      <c r="E41" s="152">
        <v>1150.5</v>
      </c>
      <c r="F41" s="153" t="s">
        <v>518</v>
      </c>
    </row>
    <row r="42" spans="1:6" ht="24" x14ac:dyDescent="0.2">
      <c r="A42" s="149" t="s">
        <v>268</v>
      </c>
      <c r="B42" s="149" t="s">
        <v>516</v>
      </c>
      <c r="C42" s="150" t="s">
        <v>524</v>
      </c>
      <c r="D42" s="151" t="s">
        <v>473</v>
      </c>
      <c r="E42" s="152">
        <v>1947</v>
      </c>
      <c r="F42" s="153" t="s">
        <v>518</v>
      </c>
    </row>
    <row r="43" spans="1:6" ht="22.5" customHeight="1" x14ac:dyDescent="0.2">
      <c r="A43" s="149" t="s">
        <v>268</v>
      </c>
      <c r="B43" s="149" t="s">
        <v>516</v>
      </c>
      <c r="C43" s="150" t="s">
        <v>525</v>
      </c>
      <c r="D43" s="151" t="s">
        <v>473</v>
      </c>
      <c r="E43" s="152">
        <v>2212.5</v>
      </c>
      <c r="F43" s="153" t="s">
        <v>518</v>
      </c>
    </row>
    <row r="44" spans="1:6" ht="18.95" customHeight="1" x14ac:dyDescent="0.2">
      <c r="A44" s="154" t="s">
        <v>526</v>
      </c>
      <c r="B44" s="154" t="s">
        <v>527</v>
      </c>
      <c r="C44" s="155" t="s">
        <v>528</v>
      </c>
      <c r="D44" s="156" t="s">
        <v>473</v>
      </c>
      <c r="E44" s="157">
        <v>11210</v>
      </c>
      <c r="F44" s="158" t="s">
        <v>529</v>
      </c>
    </row>
    <row r="45" spans="1:6" ht="17.100000000000001" customHeight="1" x14ac:dyDescent="0.2">
      <c r="A45" s="154" t="s">
        <v>526</v>
      </c>
      <c r="B45" s="154" t="s">
        <v>527</v>
      </c>
      <c r="C45" s="155" t="s">
        <v>530</v>
      </c>
      <c r="D45" s="156" t="s">
        <v>473</v>
      </c>
      <c r="E45" s="157">
        <v>15692.82</v>
      </c>
      <c r="F45" s="158" t="s">
        <v>529</v>
      </c>
    </row>
    <row r="46" spans="1:6" x14ac:dyDescent="0.2">
      <c r="A46" s="154" t="s">
        <v>526</v>
      </c>
      <c r="B46" s="154" t="s">
        <v>527</v>
      </c>
      <c r="C46" s="155" t="s">
        <v>531</v>
      </c>
      <c r="D46" s="156" t="s">
        <v>473</v>
      </c>
      <c r="E46" s="157">
        <v>342200</v>
      </c>
      <c r="F46" s="158" t="s">
        <v>529</v>
      </c>
    </row>
    <row r="47" spans="1:6" ht="21" customHeight="1" x14ac:dyDescent="0.2">
      <c r="A47" s="154" t="s">
        <v>526</v>
      </c>
      <c r="B47" s="154" t="s">
        <v>527</v>
      </c>
      <c r="C47" s="155" t="s">
        <v>532</v>
      </c>
      <c r="D47" s="156" t="s">
        <v>473</v>
      </c>
      <c r="E47" s="157">
        <v>6254</v>
      </c>
      <c r="F47" s="158" t="s">
        <v>529</v>
      </c>
    </row>
    <row r="48" spans="1:6" ht="14.1" customHeight="1" x14ac:dyDescent="0.2">
      <c r="A48" s="154" t="s">
        <v>526</v>
      </c>
      <c r="B48" s="154" t="s">
        <v>527</v>
      </c>
      <c r="C48" s="155" t="s">
        <v>533</v>
      </c>
      <c r="D48" s="156" t="s">
        <v>473</v>
      </c>
      <c r="E48" s="157">
        <v>531000</v>
      </c>
      <c r="F48" s="158" t="s">
        <v>529</v>
      </c>
    </row>
    <row r="49" spans="1:6" ht="24" x14ac:dyDescent="0.2">
      <c r="A49" s="154" t="s">
        <v>526</v>
      </c>
      <c r="B49" s="154" t="s">
        <v>527</v>
      </c>
      <c r="C49" s="155" t="s">
        <v>534</v>
      </c>
      <c r="D49" s="156" t="s">
        <v>473</v>
      </c>
      <c r="E49" s="157">
        <v>49794.525000000001</v>
      </c>
      <c r="F49" s="158" t="s">
        <v>529</v>
      </c>
    </row>
    <row r="50" spans="1:6" x14ac:dyDescent="0.2">
      <c r="A50" s="154" t="s">
        <v>526</v>
      </c>
      <c r="B50" s="154" t="s">
        <v>527</v>
      </c>
      <c r="C50" s="155" t="s">
        <v>535</v>
      </c>
      <c r="D50" s="156" t="s">
        <v>473</v>
      </c>
      <c r="E50" s="157">
        <v>275000</v>
      </c>
      <c r="F50" s="158" t="s">
        <v>529</v>
      </c>
    </row>
    <row r="51" spans="1:6" ht="24" x14ac:dyDescent="0.2">
      <c r="A51" s="154" t="s">
        <v>526</v>
      </c>
      <c r="B51" s="154" t="s">
        <v>527</v>
      </c>
      <c r="C51" s="155" t="s">
        <v>536</v>
      </c>
      <c r="D51" s="156" t="s">
        <v>473</v>
      </c>
      <c r="E51" s="157">
        <v>8407.5</v>
      </c>
      <c r="F51" s="158" t="s">
        <v>529</v>
      </c>
    </row>
    <row r="52" spans="1:6" ht="15.95" customHeight="1" x14ac:dyDescent="0.2">
      <c r="A52" s="154" t="s">
        <v>526</v>
      </c>
      <c r="B52" s="154" t="s">
        <v>527</v>
      </c>
      <c r="C52" s="155" t="s">
        <v>537</v>
      </c>
      <c r="D52" s="156" t="s">
        <v>473</v>
      </c>
      <c r="E52" s="157">
        <v>96885.151100000003</v>
      </c>
      <c r="F52" s="158" t="s">
        <v>529</v>
      </c>
    </row>
    <row r="53" spans="1:6" ht="15" customHeight="1" x14ac:dyDescent="0.2">
      <c r="A53" s="154" t="s">
        <v>526</v>
      </c>
      <c r="B53" s="154" t="s">
        <v>527</v>
      </c>
      <c r="C53" s="155" t="s">
        <v>538</v>
      </c>
      <c r="D53" s="156" t="s">
        <v>473</v>
      </c>
      <c r="E53" s="157">
        <v>250160</v>
      </c>
      <c r="F53" s="158" t="s">
        <v>529</v>
      </c>
    </row>
    <row r="54" spans="1:6" ht="24" x14ac:dyDescent="0.2">
      <c r="A54" s="154" t="s">
        <v>526</v>
      </c>
      <c r="B54" s="154" t="s">
        <v>527</v>
      </c>
      <c r="C54" s="155" t="s">
        <v>539</v>
      </c>
      <c r="D54" s="156" t="s">
        <v>473</v>
      </c>
      <c r="E54" s="157">
        <v>2950</v>
      </c>
      <c r="F54" s="158" t="s">
        <v>529</v>
      </c>
    </row>
    <row r="55" spans="1:6" ht="14.1" customHeight="1" x14ac:dyDescent="0.2">
      <c r="A55" s="154" t="s">
        <v>526</v>
      </c>
      <c r="B55" s="154" t="s">
        <v>527</v>
      </c>
      <c r="C55" s="155" t="s">
        <v>540</v>
      </c>
      <c r="D55" s="156" t="s">
        <v>473</v>
      </c>
      <c r="E55" s="157">
        <v>226560</v>
      </c>
      <c r="F55" s="158" t="s">
        <v>529</v>
      </c>
    </row>
    <row r="56" spans="1:6" ht="30.75" customHeight="1" x14ac:dyDescent="0.2">
      <c r="A56" s="154" t="s">
        <v>526</v>
      </c>
      <c r="B56" s="154" t="s">
        <v>527</v>
      </c>
      <c r="C56" s="155" t="s">
        <v>541</v>
      </c>
      <c r="D56" s="156" t="s">
        <v>473</v>
      </c>
      <c r="E56" s="157">
        <v>501500</v>
      </c>
      <c r="F56" s="158" t="s">
        <v>529</v>
      </c>
    </row>
    <row r="57" spans="1:6" ht="15" customHeight="1" x14ac:dyDescent="0.2">
      <c r="A57" s="154" t="s">
        <v>526</v>
      </c>
      <c r="B57" s="154" t="s">
        <v>527</v>
      </c>
      <c r="C57" s="155" t="s">
        <v>542</v>
      </c>
      <c r="D57" s="156" t="s">
        <v>473</v>
      </c>
      <c r="E57" s="157">
        <v>41300</v>
      </c>
      <c r="F57" s="158" t="s">
        <v>529</v>
      </c>
    </row>
    <row r="58" spans="1:6" ht="24" customHeight="1" x14ac:dyDescent="0.2">
      <c r="A58" s="154" t="s">
        <v>526</v>
      </c>
      <c r="B58" s="154" t="s">
        <v>527</v>
      </c>
      <c r="C58" s="155" t="s">
        <v>543</v>
      </c>
      <c r="D58" s="156" t="s">
        <v>473</v>
      </c>
      <c r="E58" s="157">
        <v>49560</v>
      </c>
      <c r="F58" s="158" t="s">
        <v>529</v>
      </c>
    </row>
    <row r="59" spans="1:6" ht="14.1" customHeight="1" x14ac:dyDescent="0.2">
      <c r="A59" s="154" t="s">
        <v>526</v>
      </c>
      <c r="B59" s="154" t="s">
        <v>527</v>
      </c>
      <c r="C59" s="155" t="s">
        <v>544</v>
      </c>
      <c r="D59" s="156" t="s">
        <v>473</v>
      </c>
      <c r="E59" s="157">
        <v>188800</v>
      </c>
      <c r="F59" s="158" t="s">
        <v>529</v>
      </c>
    </row>
    <row r="60" spans="1:6" ht="15" customHeight="1" x14ac:dyDescent="0.2">
      <c r="A60" s="154" t="s">
        <v>526</v>
      </c>
      <c r="B60" s="154" t="s">
        <v>527</v>
      </c>
      <c r="C60" s="155" t="s">
        <v>545</v>
      </c>
      <c r="D60" s="156" t="s">
        <v>473</v>
      </c>
      <c r="E60" s="157">
        <v>27140</v>
      </c>
      <c r="F60" s="158" t="s">
        <v>529</v>
      </c>
    </row>
    <row r="61" spans="1:6" ht="15.95" customHeight="1" x14ac:dyDescent="0.2">
      <c r="A61" s="154" t="s">
        <v>526</v>
      </c>
      <c r="B61" s="154" t="s">
        <v>527</v>
      </c>
      <c r="C61" s="155" t="s">
        <v>546</v>
      </c>
      <c r="D61" s="156" t="s">
        <v>473</v>
      </c>
      <c r="E61" s="157">
        <v>49219.1806</v>
      </c>
      <c r="F61" s="158" t="s">
        <v>529</v>
      </c>
    </row>
    <row r="62" spans="1:6" ht="18.95" customHeight="1" x14ac:dyDescent="0.2">
      <c r="A62" s="154" t="s">
        <v>526</v>
      </c>
      <c r="B62" s="154" t="s">
        <v>527</v>
      </c>
      <c r="C62" s="155" t="s">
        <v>547</v>
      </c>
      <c r="D62" s="156" t="s">
        <v>473</v>
      </c>
      <c r="E62" s="157">
        <v>26137.0707</v>
      </c>
      <c r="F62" s="158" t="s">
        <v>529</v>
      </c>
    </row>
    <row r="63" spans="1:6" ht="20.100000000000001" customHeight="1" x14ac:dyDescent="0.2">
      <c r="A63" s="154" t="s">
        <v>526</v>
      </c>
      <c r="B63" s="154" t="s">
        <v>527</v>
      </c>
      <c r="C63" s="155" t="s">
        <v>548</v>
      </c>
      <c r="D63" s="156" t="s">
        <v>473</v>
      </c>
      <c r="E63" s="157">
        <v>105563.74400000001</v>
      </c>
      <c r="F63" s="158" t="s">
        <v>529</v>
      </c>
    </row>
    <row r="64" spans="1:6" ht="18.95" customHeight="1" x14ac:dyDescent="0.2">
      <c r="A64" s="154" t="s">
        <v>526</v>
      </c>
      <c r="B64" s="154" t="s">
        <v>527</v>
      </c>
      <c r="C64" s="155" t="s">
        <v>549</v>
      </c>
      <c r="D64" s="156" t="s">
        <v>473</v>
      </c>
      <c r="E64" s="157">
        <v>6490</v>
      </c>
      <c r="F64" s="158" t="s">
        <v>529</v>
      </c>
    </row>
    <row r="65" spans="1:6" ht="15" customHeight="1" x14ac:dyDescent="0.2">
      <c r="A65" s="154" t="s">
        <v>526</v>
      </c>
      <c r="B65" s="154" t="s">
        <v>527</v>
      </c>
      <c r="C65" s="155" t="s">
        <v>550</v>
      </c>
      <c r="D65" s="156" t="s">
        <v>473</v>
      </c>
      <c r="E65" s="157">
        <v>30335.3338</v>
      </c>
      <c r="F65" s="158" t="s">
        <v>529</v>
      </c>
    </row>
    <row r="66" spans="1:6" ht="24" x14ac:dyDescent="0.2">
      <c r="A66" s="154" t="s">
        <v>526</v>
      </c>
      <c r="B66" s="154" t="s">
        <v>527</v>
      </c>
      <c r="C66" s="155" t="s">
        <v>551</v>
      </c>
      <c r="D66" s="156" t="s">
        <v>473</v>
      </c>
      <c r="E66" s="157">
        <v>72981.654699999999</v>
      </c>
      <c r="F66" s="158" t="s">
        <v>529</v>
      </c>
    </row>
    <row r="67" spans="1:6" x14ac:dyDescent="0.2">
      <c r="A67" s="154" t="s">
        <v>526</v>
      </c>
      <c r="B67" s="154" t="s">
        <v>527</v>
      </c>
      <c r="C67" s="155" t="s">
        <v>552</v>
      </c>
      <c r="D67" s="156" t="s">
        <v>473</v>
      </c>
      <c r="E67" s="157">
        <v>172048.60250000001</v>
      </c>
      <c r="F67" s="158" t="s">
        <v>529</v>
      </c>
    </row>
    <row r="68" spans="1:6" x14ac:dyDescent="0.2">
      <c r="A68" s="154" t="s">
        <v>526</v>
      </c>
      <c r="B68" s="154" t="s">
        <v>527</v>
      </c>
      <c r="C68" s="155" t="s">
        <v>553</v>
      </c>
      <c r="D68" s="156" t="s">
        <v>473</v>
      </c>
      <c r="E68" s="157">
        <v>104465.4</v>
      </c>
      <c r="F68" s="158" t="s">
        <v>529</v>
      </c>
    </row>
    <row r="69" spans="1:6" x14ac:dyDescent="0.2">
      <c r="A69" s="154" t="s">
        <v>526</v>
      </c>
      <c r="B69" s="154" t="s">
        <v>527</v>
      </c>
      <c r="C69" s="155" t="s">
        <v>554</v>
      </c>
      <c r="D69" s="156" t="s">
        <v>473</v>
      </c>
      <c r="E69" s="157">
        <v>8314.2916999999998</v>
      </c>
      <c r="F69" s="158" t="s">
        <v>529</v>
      </c>
    </row>
    <row r="70" spans="1:6" x14ac:dyDescent="0.2">
      <c r="A70" s="154" t="s">
        <v>526</v>
      </c>
      <c r="B70" s="154" t="s">
        <v>527</v>
      </c>
      <c r="C70" s="155" t="s">
        <v>555</v>
      </c>
      <c r="D70" s="156" t="s">
        <v>473</v>
      </c>
      <c r="E70" s="157">
        <v>198806.39999999999</v>
      </c>
      <c r="F70" s="158" t="s">
        <v>529</v>
      </c>
    </row>
    <row r="71" spans="1:6" x14ac:dyDescent="0.2">
      <c r="A71" s="154" t="s">
        <v>526</v>
      </c>
      <c r="B71" s="154" t="s">
        <v>527</v>
      </c>
      <c r="C71" s="155" t="s">
        <v>556</v>
      </c>
      <c r="D71" s="156" t="s">
        <v>473</v>
      </c>
      <c r="E71" s="157">
        <v>11313.84</v>
      </c>
      <c r="F71" s="158" t="s">
        <v>529</v>
      </c>
    </row>
    <row r="72" spans="1:6" x14ac:dyDescent="0.2">
      <c r="A72" s="154" t="s">
        <v>526</v>
      </c>
      <c r="B72" s="154" t="s">
        <v>527</v>
      </c>
      <c r="C72" s="155" t="s">
        <v>557</v>
      </c>
      <c r="D72" s="156" t="s">
        <v>473</v>
      </c>
      <c r="E72" s="157">
        <v>469017.40850000002</v>
      </c>
      <c r="F72" s="158" t="s">
        <v>529</v>
      </c>
    </row>
    <row r="73" spans="1:6" ht="24" x14ac:dyDescent="0.2">
      <c r="A73" s="154" t="s">
        <v>526</v>
      </c>
      <c r="B73" s="154" t="s">
        <v>527</v>
      </c>
      <c r="C73" s="155" t="s">
        <v>558</v>
      </c>
      <c r="D73" s="156" t="s">
        <v>473</v>
      </c>
      <c r="E73" s="157">
        <v>4501.7</v>
      </c>
      <c r="F73" s="158" t="s">
        <v>529</v>
      </c>
    </row>
    <row r="74" spans="1:6" x14ac:dyDescent="0.2">
      <c r="A74" s="154" t="s">
        <v>526</v>
      </c>
      <c r="B74" s="154" t="s">
        <v>527</v>
      </c>
      <c r="C74" s="155" t="s">
        <v>559</v>
      </c>
      <c r="D74" s="156" t="s">
        <v>473</v>
      </c>
      <c r="E74" s="157">
        <v>161582.93400000001</v>
      </c>
      <c r="F74" s="158" t="s">
        <v>529</v>
      </c>
    </row>
    <row r="75" spans="1:6" ht="24" x14ac:dyDescent="0.2">
      <c r="A75" s="154" t="s">
        <v>526</v>
      </c>
      <c r="B75" s="154" t="s">
        <v>527</v>
      </c>
      <c r="C75" s="155" t="s">
        <v>560</v>
      </c>
      <c r="D75" s="156" t="s">
        <v>473</v>
      </c>
      <c r="E75" s="157">
        <v>344224.6911</v>
      </c>
      <c r="F75" s="158" t="s">
        <v>529</v>
      </c>
    </row>
    <row r="76" spans="1:6" x14ac:dyDescent="0.2">
      <c r="A76" s="154" t="s">
        <v>526</v>
      </c>
      <c r="B76" s="154" t="s">
        <v>527</v>
      </c>
      <c r="C76" s="155" t="s">
        <v>561</v>
      </c>
      <c r="D76" s="156" t="s">
        <v>473</v>
      </c>
      <c r="E76" s="157">
        <v>24151.661800000002</v>
      </c>
      <c r="F76" s="158" t="s">
        <v>529</v>
      </c>
    </row>
    <row r="77" spans="1:6" x14ac:dyDescent="0.2">
      <c r="A77" s="154" t="s">
        <v>526</v>
      </c>
      <c r="B77" s="154" t="s">
        <v>527</v>
      </c>
      <c r="C77" s="155" t="s">
        <v>562</v>
      </c>
      <c r="D77" s="156" t="s">
        <v>473</v>
      </c>
      <c r="E77" s="157">
        <v>12836.04</v>
      </c>
      <c r="F77" s="158" t="s">
        <v>529</v>
      </c>
    </row>
    <row r="78" spans="1:6" ht="24" x14ac:dyDescent="0.2">
      <c r="A78" s="154" t="s">
        <v>526</v>
      </c>
      <c r="B78" s="154" t="s">
        <v>527</v>
      </c>
      <c r="C78" s="155" t="s">
        <v>563</v>
      </c>
      <c r="D78" s="156" t="s">
        <v>473</v>
      </c>
      <c r="E78" s="157">
        <v>45994.842499999999</v>
      </c>
      <c r="F78" s="158" t="s">
        <v>529</v>
      </c>
    </row>
    <row r="79" spans="1:6" x14ac:dyDescent="0.2">
      <c r="A79" s="154" t="s">
        <v>526</v>
      </c>
      <c r="B79" s="154" t="s">
        <v>527</v>
      </c>
      <c r="C79" s="155" t="s">
        <v>564</v>
      </c>
      <c r="D79" s="156" t="s">
        <v>473</v>
      </c>
      <c r="E79" s="157">
        <v>111029.4216</v>
      </c>
      <c r="F79" s="158" t="s">
        <v>529</v>
      </c>
    </row>
    <row r="80" spans="1:6" x14ac:dyDescent="0.2">
      <c r="A80" s="154" t="s">
        <v>526</v>
      </c>
      <c r="B80" s="154" t="s">
        <v>527</v>
      </c>
      <c r="C80" s="155" t="s">
        <v>565</v>
      </c>
      <c r="D80" s="156" t="s">
        <v>473</v>
      </c>
      <c r="E80" s="157">
        <v>1770</v>
      </c>
      <c r="F80" s="158" t="s">
        <v>529</v>
      </c>
    </row>
    <row r="81" spans="1:6" ht="24" x14ac:dyDescent="0.2">
      <c r="A81" s="154" t="s">
        <v>526</v>
      </c>
      <c r="B81" s="154" t="s">
        <v>527</v>
      </c>
      <c r="C81" s="155" t="s">
        <v>566</v>
      </c>
      <c r="D81" s="156" t="s">
        <v>473</v>
      </c>
      <c r="E81" s="157">
        <v>4524.9931999999999</v>
      </c>
      <c r="F81" s="158" t="s">
        <v>529</v>
      </c>
    </row>
    <row r="82" spans="1:6" ht="18.75" customHeight="1" x14ac:dyDescent="0.2">
      <c r="A82" s="154" t="s">
        <v>526</v>
      </c>
      <c r="B82" s="154" t="s">
        <v>527</v>
      </c>
      <c r="C82" s="155" t="s">
        <v>567</v>
      </c>
      <c r="D82" s="156" t="s">
        <v>473</v>
      </c>
      <c r="E82" s="157">
        <v>3299.87</v>
      </c>
      <c r="F82" s="158" t="s">
        <v>529</v>
      </c>
    </row>
    <row r="83" spans="1:6" ht="20.25" customHeight="1" x14ac:dyDescent="0.2">
      <c r="A83" s="154" t="s">
        <v>526</v>
      </c>
      <c r="B83" s="154" t="s">
        <v>527</v>
      </c>
      <c r="C83" s="155" t="s">
        <v>568</v>
      </c>
      <c r="D83" s="156" t="s">
        <v>473</v>
      </c>
      <c r="E83" s="157">
        <v>4242.6899999999996</v>
      </c>
      <c r="F83" s="158" t="s">
        <v>529</v>
      </c>
    </row>
    <row r="84" spans="1:6" ht="21.95" customHeight="1" x14ac:dyDescent="0.2">
      <c r="A84" s="154" t="s">
        <v>526</v>
      </c>
      <c r="B84" s="154" t="s">
        <v>527</v>
      </c>
      <c r="C84" s="155" t="s">
        <v>569</v>
      </c>
      <c r="D84" s="156" t="s">
        <v>473</v>
      </c>
      <c r="E84" s="157">
        <v>11859.991</v>
      </c>
      <c r="F84" s="158" t="s">
        <v>529</v>
      </c>
    </row>
    <row r="85" spans="1:6" ht="18" customHeight="1" x14ac:dyDescent="0.2">
      <c r="A85" s="154" t="s">
        <v>526</v>
      </c>
      <c r="B85" s="154" t="s">
        <v>527</v>
      </c>
      <c r="C85" s="155" t="s">
        <v>570</v>
      </c>
      <c r="D85" s="156" t="s">
        <v>473</v>
      </c>
      <c r="E85" s="157">
        <v>1479.9914000000001</v>
      </c>
      <c r="F85" s="158" t="s">
        <v>529</v>
      </c>
    </row>
    <row r="86" spans="1:6" ht="24" x14ac:dyDescent="0.2">
      <c r="A86" s="154" t="s">
        <v>526</v>
      </c>
      <c r="B86" s="154" t="s">
        <v>527</v>
      </c>
      <c r="C86" s="155" t="s">
        <v>571</v>
      </c>
      <c r="D86" s="156" t="s">
        <v>473</v>
      </c>
      <c r="E86" s="157">
        <v>1999.9938</v>
      </c>
      <c r="F86" s="158" t="s">
        <v>529</v>
      </c>
    </row>
    <row r="87" spans="1:6" ht="24" x14ac:dyDescent="0.2">
      <c r="A87" s="154" t="s">
        <v>526</v>
      </c>
      <c r="B87" s="154" t="s">
        <v>527</v>
      </c>
      <c r="C87" s="155" t="s">
        <v>572</v>
      </c>
      <c r="D87" s="156" t="s">
        <v>473</v>
      </c>
      <c r="E87" s="157">
        <v>6938.4</v>
      </c>
      <c r="F87" s="158" t="s">
        <v>529</v>
      </c>
    </row>
    <row r="88" spans="1:6" x14ac:dyDescent="0.2">
      <c r="A88" s="154" t="s">
        <v>526</v>
      </c>
      <c r="B88" s="154" t="s">
        <v>527</v>
      </c>
      <c r="C88" s="155" t="s">
        <v>573</v>
      </c>
      <c r="D88" s="156" t="s">
        <v>473</v>
      </c>
      <c r="E88" s="157">
        <v>938.18259999999998</v>
      </c>
      <c r="F88" s="158" t="s">
        <v>529</v>
      </c>
    </row>
    <row r="89" spans="1:6" x14ac:dyDescent="0.2">
      <c r="A89" s="154" t="s">
        <v>526</v>
      </c>
      <c r="B89" s="154" t="s">
        <v>527</v>
      </c>
      <c r="C89" s="155" t="s">
        <v>574</v>
      </c>
      <c r="D89" s="156" t="s">
        <v>473</v>
      </c>
      <c r="E89" s="157">
        <v>3519.94</v>
      </c>
      <c r="F89" s="158" t="s">
        <v>529</v>
      </c>
    </row>
    <row r="90" spans="1:6" ht="20.100000000000001" customHeight="1" x14ac:dyDescent="0.2">
      <c r="A90" s="154" t="s">
        <v>526</v>
      </c>
      <c r="B90" s="154" t="s">
        <v>527</v>
      </c>
      <c r="C90" s="155" t="s">
        <v>575</v>
      </c>
      <c r="D90" s="156" t="s">
        <v>473</v>
      </c>
      <c r="E90" s="157">
        <v>9</v>
      </c>
      <c r="F90" s="158" t="s">
        <v>529</v>
      </c>
    </row>
    <row r="91" spans="1:6" ht="20.100000000000001" customHeight="1" x14ac:dyDescent="0.2">
      <c r="A91" s="154" t="s">
        <v>526</v>
      </c>
      <c r="B91" s="154" t="s">
        <v>527</v>
      </c>
      <c r="C91" s="155" t="s">
        <v>576</v>
      </c>
      <c r="D91" s="156" t="s">
        <v>473</v>
      </c>
      <c r="E91" s="157">
        <v>63229.120000000003</v>
      </c>
      <c r="F91" s="158" t="s">
        <v>529</v>
      </c>
    </row>
    <row r="92" spans="1:6" ht="24.75" customHeight="1" x14ac:dyDescent="0.2">
      <c r="A92" s="154" t="s">
        <v>526</v>
      </c>
      <c r="B92" s="154" t="s">
        <v>527</v>
      </c>
      <c r="C92" s="155" t="s">
        <v>577</v>
      </c>
      <c r="D92" s="156" t="s">
        <v>473</v>
      </c>
      <c r="E92" s="157">
        <v>475540</v>
      </c>
      <c r="F92" s="158" t="s">
        <v>529</v>
      </c>
    </row>
    <row r="93" spans="1:6" x14ac:dyDescent="0.2">
      <c r="A93" s="154" t="s">
        <v>526</v>
      </c>
      <c r="B93" s="154" t="s">
        <v>527</v>
      </c>
      <c r="C93" s="155" t="s">
        <v>578</v>
      </c>
      <c r="D93" s="156" t="s">
        <v>473</v>
      </c>
      <c r="E93" s="157">
        <v>490481.16</v>
      </c>
      <c r="F93" s="158" t="s">
        <v>529</v>
      </c>
    </row>
    <row r="94" spans="1:6" ht="24" x14ac:dyDescent="0.2">
      <c r="A94" s="154" t="s">
        <v>526</v>
      </c>
      <c r="B94" s="154" t="s">
        <v>527</v>
      </c>
      <c r="C94" s="155" t="s">
        <v>579</v>
      </c>
      <c r="D94" s="156" t="s">
        <v>473</v>
      </c>
      <c r="E94" s="157">
        <v>74340</v>
      </c>
      <c r="F94" s="158" t="s">
        <v>529</v>
      </c>
    </row>
    <row r="95" spans="1:6" ht="15" customHeight="1" x14ac:dyDescent="0.2">
      <c r="A95" s="154" t="s">
        <v>526</v>
      </c>
      <c r="B95" s="154" t="s">
        <v>527</v>
      </c>
      <c r="C95" s="155" t="s">
        <v>580</v>
      </c>
      <c r="D95" s="156" t="s">
        <v>473</v>
      </c>
      <c r="E95" s="157">
        <v>40101.792600000001</v>
      </c>
      <c r="F95" s="158" t="s">
        <v>529</v>
      </c>
    </row>
    <row r="96" spans="1:6" ht="14.1" customHeight="1" x14ac:dyDescent="0.2">
      <c r="A96" s="154" t="s">
        <v>526</v>
      </c>
      <c r="B96" s="154" t="s">
        <v>527</v>
      </c>
      <c r="C96" s="155" t="s">
        <v>581</v>
      </c>
      <c r="D96" s="156" t="s">
        <v>473</v>
      </c>
      <c r="E96" s="157">
        <v>386697.033</v>
      </c>
      <c r="F96" s="158" t="s">
        <v>529</v>
      </c>
    </row>
    <row r="97" spans="1:6" x14ac:dyDescent="0.2">
      <c r="A97" s="154" t="s">
        <v>526</v>
      </c>
      <c r="B97" s="154" t="s">
        <v>527</v>
      </c>
      <c r="C97" s="155" t="s">
        <v>582</v>
      </c>
      <c r="D97" s="156" t="s">
        <v>473</v>
      </c>
      <c r="E97" s="157">
        <v>142177.25599999999</v>
      </c>
      <c r="F97" s="158" t="s">
        <v>529</v>
      </c>
    </row>
    <row r="98" spans="1:6" x14ac:dyDescent="0.2">
      <c r="A98" s="154" t="s">
        <v>526</v>
      </c>
      <c r="B98" s="154" t="s">
        <v>527</v>
      </c>
      <c r="C98" s="155" t="s">
        <v>583</v>
      </c>
      <c r="D98" s="156" t="s">
        <v>473</v>
      </c>
      <c r="E98" s="157">
        <v>26868.6</v>
      </c>
      <c r="F98" s="158" t="s">
        <v>529</v>
      </c>
    </row>
    <row r="99" spans="1:6" ht="24" x14ac:dyDescent="0.2">
      <c r="A99" s="154" t="s">
        <v>526</v>
      </c>
      <c r="B99" s="154" t="s">
        <v>527</v>
      </c>
      <c r="C99" s="155" t="s">
        <v>584</v>
      </c>
      <c r="D99" s="156" t="s">
        <v>473</v>
      </c>
      <c r="E99" s="157">
        <v>1897493.1</v>
      </c>
      <c r="F99" s="158" t="s">
        <v>529</v>
      </c>
    </row>
    <row r="100" spans="1:6" x14ac:dyDescent="0.2">
      <c r="A100" s="154" t="s">
        <v>526</v>
      </c>
      <c r="B100" s="154" t="s">
        <v>527</v>
      </c>
      <c r="C100" s="155" t="s">
        <v>585</v>
      </c>
      <c r="D100" s="156" t="s">
        <v>473</v>
      </c>
      <c r="E100" s="157">
        <v>232041.1</v>
      </c>
      <c r="F100" s="158" t="s">
        <v>529</v>
      </c>
    </row>
    <row r="101" spans="1:6" ht="24" x14ac:dyDescent="0.2">
      <c r="A101" s="154" t="s">
        <v>526</v>
      </c>
      <c r="B101" s="154" t="s">
        <v>527</v>
      </c>
      <c r="C101" s="155" t="s">
        <v>586</v>
      </c>
      <c r="D101" s="156" t="s">
        <v>473</v>
      </c>
      <c r="E101" s="157">
        <v>34703.800000000003</v>
      </c>
      <c r="F101" s="158" t="s">
        <v>529</v>
      </c>
    </row>
    <row r="102" spans="1:6" ht="24" x14ac:dyDescent="0.2">
      <c r="A102" s="154" t="s">
        <v>526</v>
      </c>
      <c r="B102" s="154" t="s">
        <v>527</v>
      </c>
      <c r="C102" s="155" t="s">
        <v>587</v>
      </c>
      <c r="D102" s="156" t="s">
        <v>473</v>
      </c>
      <c r="E102" s="157">
        <v>8903.1</v>
      </c>
      <c r="F102" s="158" t="s">
        <v>529</v>
      </c>
    </row>
    <row r="103" spans="1:6" ht="15.95" customHeight="1" x14ac:dyDescent="0.2">
      <c r="A103" s="154" t="s">
        <v>526</v>
      </c>
      <c r="B103" s="154" t="s">
        <v>527</v>
      </c>
      <c r="C103" s="155" t="s">
        <v>588</v>
      </c>
      <c r="D103" s="156" t="s">
        <v>473</v>
      </c>
      <c r="E103" s="157">
        <v>130316.25</v>
      </c>
      <c r="F103" s="155" t="s">
        <v>529</v>
      </c>
    </row>
    <row r="104" spans="1:6" x14ac:dyDescent="0.2">
      <c r="A104" s="154" t="s">
        <v>526</v>
      </c>
      <c r="B104" s="154" t="s">
        <v>527</v>
      </c>
      <c r="C104" s="155" t="s">
        <v>589</v>
      </c>
      <c r="D104" s="156" t="s">
        <v>473</v>
      </c>
      <c r="E104" s="157">
        <v>22139.75</v>
      </c>
      <c r="F104" s="158" t="s">
        <v>529</v>
      </c>
    </row>
    <row r="105" spans="1:6" ht="24" x14ac:dyDescent="0.2">
      <c r="A105" s="154" t="s">
        <v>526</v>
      </c>
      <c r="B105" s="154" t="s">
        <v>527</v>
      </c>
      <c r="C105" s="155" t="s">
        <v>590</v>
      </c>
      <c r="D105" s="156" t="s">
        <v>473</v>
      </c>
      <c r="E105" s="157">
        <v>62932.232000000004</v>
      </c>
      <c r="F105" s="158" t="s">
        <v>529</v>
      </c>
    </row>
    <row r="106" spans="1:6" ht="24" x14ac:dyDescent="0.2">
      <c r="A106" s="154" t="s">
        <v>526</v>
      </c>
      <c r="B106" s="154" t="s">
        <v>527</v>
      </c>
      <c r="C106" s="155" t="s">
        <v>591</v>
      </c>
      <c r="D106" s="156" t="s">
        <v>473</v>
      </c>
      <c r="E106" s="157">
        <v>62932.232199999999</v>
      </c>
      <c r="F106" s="158" t="s">
        <v>529</v>
      </c>
    </row>
    <row r="107" spans="1:6" ht="24" x14ac:dyDescent="0.2">
      <c r="A107" s="154" t="s">
        <v>526</v>
      </c>
      <c r="B107" s="154" t="s">
        <v>527</v>
      </c>
      <c r="C107" s="155" t="s">
        <v>592</v>
      </c>
      <c r="D107" s="156" t="s">
        <v>473</v>
      </c>
      <c r="E107" s="157">
        <v>57230</v>
      </c>
      <c r="F107" s="158" t="s">
        <v>529</v>
      </c>
    </row>
    <row r="108" spans="1:6" x14ac:dyDescent="0.2">
      <c r="A108" s="154" t="s">
        <v>526</v>
      </c>
      <c r="B108" s="154" t="s">
        <v>527</v>
      </c>
      <c r="C108" s="155" t="s">
        <v>593</v>
      </c>
      <c r="D108" s="156" t="s">
        <v>473</v>
      </c>
      <c r="E108" s="157">
        <v>2549.9917</v>
      </c>
      <c r="F108" s="158" t="s">
        <v>529</v>
      </c>
    </row>
    <row r="109" spans="1:6" x14ac:dyDescent="0.2">
      <c r="A109" s="154" t="s">
        <v>526</v>
      </c>
      <c r="B109" s="154" t="s">
        <v>527</v>
      </c>
      <c r="C109" s="155" t="s">
        <v>594</v>
      </c>
      <c r="D109" s="156" t="s">
        <v>473</v>
      </c>
      <c r="E109" s="157">
        <v>13999.992</v>
      </c>
      <c r="F109" s="158" t="s">
        <v>529</v>
      </c>
    </row>
    <row r="110" spans="1:6" x14ac:dyDescent="0.2">
      <c r="A110" s="154" t="s">
        <v>526</v>
      </c>
      <c r="B110" s="154" t="s">
        <v>527</v>
      </c>
      <c r="C110" s="155" t="s">
        <v>595</v>
      </c>
      <c r="D110" s="156" t="s">
        <v>473</v>
      </c>
      <c r="E110" s="157">
        <v>19383.86</v>
      </c>
      <c r="F110" s="158" t="s">
        <v>529</v>
      </c>
    </row>
    <row r="111" spans="1:6" x14ac:dyDescent="0.2">
      <c r="A111" s="154" t="s">
        <v>526</v>
      </c>
      <c r="B111" s="154" t="s">
        <v>527</v>
      </c>
      <c r="C111" s="155" t="s">
        <v>596</v>
      </c>
      <c r="D111" s="156" t="s">
        <v>473</v>
      </c>
      <c r="E111" s="157">
        <v>250971.84</v>
      </c>
      <c r="F111" s="158" t="s">
        <v>529</v>
      </c>
    </row>
    <row r="112" spans="1:6" x14ac:dyDescent="0.2">
      <c r="A112" s="154" t="s">
        <v>526</v>
      </c>
      <c r="B112" s="154" t="s">
        <v>527</v>
      </c>
      <c r="C112" s="155" t="s">
        <v>597</v>
      </c>
      <c r="D112" s="156" t="s">
        <v>473</v>
      </c>
      <c r="E112" s="157">
        <v>257712</v>
      </c>
      <c r="F112" s="158" t="s">
        <v>529</v>
      </c>
    </row>
    <row r="113" spans="1:6" x14ac:dyDescent="0.2">
      <c r="A113" s="154" t="s">
        <v>526</v>
      </c>
      <c r="B113" s="154" t="s">
        <v>527</v>
      </c>
      <c r="C113" s="155" t="s">
        <v>598</v>
      </c>
      <c r="D113" s="156" t="s">
        <v>473</v>
      </c>
      <c r="E113" s="157">
        <v>3613.16</v>
      </c>
      <c r="F113" s="158" t="s">
        <v>529</v>
      </c>
    </row>
    <row r="114" spans="1:6" x14ac:dyDescent="0.2">
      <c r="A114" s="154" t="s">
        <v>526</v>
      </c>
      <c r="B114" s="154" t="s">
        <v>527</v>
      </c>
      <c r="C114" s="155" t="s">
        <v>599</v>
      </c>
      <c r="D114" s="156" t="s">
        <v>473</v>
      </c>
      <c r="E114" s="157">
        <v>34202.300000000003</v>
      </c>
      <c r="F114" s="158" t="s">
        <v>529</v>
      </c>
    </row>
    <row r="115" spans="1:6" x14ac:dyDescent="0.2">
      <c r="A115" s="154" t="s">
        <v>526</v>
      </c>
      <c r="B115" s="154" t="s">
        <v>527</v>
      </c>
      <c r="C115" s="155" t="s">
        <v>600</v>
      </c>
      <c r="D115" s="156" t="s">
        <v>473</v>
      </c>
      <c r="E115" s="157">
        <v>30336.03</v>
      </c>
      <c r="F115" s="158" t="s">
        <v>529</v>
      </c>
    </row>
    <row r="116" spans="1:6" x14ac:dyDescent="0.2">
      <c r="A116" s="154" t="s">
        <v>526</v>
      </c>
      <c r="B116" s="154" t="s">
        <v>527</v>
      </c>
      <c r="C116" s="155" t="s">
        <v>601</v>
      </c>
      <c r="D116" s="156" t="s">
        <v>473</v>
      </c>
      <c r="E116" s="157">
        <v>1250.8</v>
      </c>
      <c r="F116" s="158" t="s">
        <v>529</v>
      </c>
    </row>
    <row r="117" spans="1:6" x14ac:dyDescent="0.2">
      <c r="A117" s="154" t="s">
        <v>526</v>
      </c>
      <c r="B117" s="154" t="s">
        <v>527</v>
      </c>
      <c r="C117" s="155" t="s">
        <v>602</v>
      </c>
      <c r="D117" s="156" t="s">
        <v>473</v>
      </c>
      <c r="E117" s="157">
        <v>1250.8</v>
      </c>
      <c r="F117" s="158" t="s">
        <v>529</v>
      </c>
    </row>
    <row r="118" spans="1:6" x14ac:dyDescent="0.2">
      <c r="A118" s="154" t="s">
        <v>526</v>
      </c>
      <c r="B118" s="154" t="s">
        <v>527</v>
      </c>
      <c r="C118" s="155" t="s">
        <v>603</v>
      </c>
      <c r="D118" s="156" t="s">
        <v>473</v>
      </c>
      <c r="E118" s="157">
        <v>1250.8</v>
      </c>
      <c r="F118" s="158" t="s">
        <v>529</v>
      </c>
    </row>
    <row r="119" spans="1:6" x14ac:dyDescent="0.2">
      <c r="A119" s="154" t="s">
        <v>526</v>
      </c>
      <c r="B119" s="154" t="s">
        <v>527</v>
      </c>
      <c r="C119" s="155" t="s">
        <v>604</v>
      </c>
      <c r="D119" s="156" t="s">
        <v>473</v>
      </c>
      <c r="E119" s="157">
        <v>21240</v>
      </c>
      <c r="F119" s="158" t="s">
        <v>529</v>
      </c>
    </row>
    <row r="120" spans="1:6" x14ac:dyDescent="0.2">
      <c r="A120" s="154" t="s">
        <v>526</v>
      </c>
      <c r="B120" s="154" t="s">
        <v>527</v>
      </c>
      <c r="C120" s="155" t="s">
        <v>605</v>
      </c>
      <c r="D120" s="156" t="s">
        <v>473</v>
      </c>
      <c r="E120" s="157">
        <v>43960.9</v>
      </c>
      <c r="F120" s="158" t="s">
        <v>529</v>
      </c>
    </row>
    <row r="121" spans="1:6" x14ac:dyDescent="0.2">
      <c r="A121" s="154" t="s">
        <v>526</v>
      </c>
      <c r="B121" s="154" t="s">
        <v>527</v>
      </c>
      <c r="C121" s="155" t="s">
        <v>606</v>
      </c>
      <c r="D121" s="156" t="s">
        <v>473</v>
      </c>
      <c r="E121" s="157">
        <v>13749.996999999999</v>
      </c>
      <c r="F121" s="158" t="s">
        <v>529</v>
      </c>
    </row>
    <row r="122" spans="1:6" x14ac:dyDescent="0.2">
      <c r="A122" s="154" t="s">
        <v>526</v>
      </c>
      <c r="B122" s="154" t="s">
        <v>527</v>
      </c>
      <c r="C122" s="155" t="s">
        <v>607</v>
      </c>
      <c r="D122" s="156" t="s">
        <v>473</v>
      </c>
      <c r="E122" s="157">
        <v>13570</v>
      </c>
      <c r="F122" s="158" t="s">
        <v>529</v>
      </c>
    </row>
    <row r="123" spans="1:6" x14ac:dyDescent="0.2">
      <c r="A123" s="154" t="s">
        <v>526</v>
      </c>
      <c r="B123" s="154" t="s">
        <v>527</v>
      </c>
      <c r="C123" s="155" t="s">
        <v>608</v>
      </c>
      <c r="D123" s="156" t="s">
        <v>473</v>
      </c>
      <c r="E123" s="157">
        <v>4284.71</v>
      </c>
      <c r="F123" s="158" t="s">
        <v>529</v>
      </c>
    </row>
    <row r="124" spans="1:6" x14ac:dyDescent="0.2">
      <c r="A124" s="154" t="s">
        <v>526</v>
      </c>
      <c r="B124" s="154" t="s">
        <v>527</v>
      </c>
      <c r="C124" s="155" t="s">
        <v>609</v>
      </c>
      <c r="D124" s="156" t="s">
        <v>473</v>
      </c>
      <c r="E124" s="157">
        <v>5726.64</v>
      </c>
      <c r="F124" s="158" t="s">
        <v>529</v>
      </c>
    </row>
    <row r="125" spans="1:6" x14ac:dyDescent="0.2">
      <c r="A125" s="154" t="s">
        <v>526</v>
      </c>
      <c r="B125" s="154" t="s">
        <v>527</v>
      </c>
      <c r="C125" s="155" t="s">
        <v>610</v>
      </c>
      <c r="D125" s="156" t="s">
        <v>473</v>
      </c>
      <c r="E125" s="157">
        <v>20650</v>
      </c>
      <c r="F125" s="158" t="s">
        <v>529</v>
      </c>
    </row>
    <row r="126" spans="1:6" ht="12.95" customHeight="1" x14ac:dyDescent="0.2">
      <c r="A126" s="154" t="s">
        <v>526</v>
      </c>
      <c r="B126" s="154" t="s">
        <v>527</v>
      </c>
      <c r="C126" s="155" t="s">
        <v>611</v>
      </c>
      <c r="D126" s="156" t="s">
        <v>473</v>
      </c>
      <c r="E126" s="157">
        <v>575000.01</v>
      </c>
      <c r="F126" s="158" t="s">
        <v>529</v>
      </c>
    </row>
    <row r="127" spans="1:6" ht="24" x14ac:dyDescent="0.2">
      <c r="A127" s="154" t="s">
        <v>526</v>
      </c>
      <c r="B127" s="154" t="s">
        <v>527</v>
      </c>
      <c r="C127" s="155" t="s">
        <v>612</v>
      </c>
      <c r="D127" s="156" t="s">
        <v>473</v>
      </c>
      <c r="E127" s="157">
        <v>2542900</v>
      </c>
      <c r="F127" s="158" t="s">
        <v>529</v>
      </c>
    </row>
    <row r="128" spans="1:6" x14ac:dyDescent="0.2">
      <c r="A128" s="154" t="s">
        <v>526</v>
      </c>
      <c r="B128" s="154" t="s">
        <v>527</v>
      </c>
      <c r="C128" s="155" t="s">
        <v>613</v>
      </c>
      <c r="D128" s="156" t="s">
        <v>473</v>
      </c>
      <c r="E128" s="157">
        <v>172556.12</v>
      </c>
      <c r="F128" s="158" t="s">
        <v>529</v>
      </c>
    </row>
    <row r="129" spans="1:6" ht="24" x14ac:dyDescent="0.2">
      <c r="A129" s="154" t="s">
        <v>526</v>
      </c>
      <c r="B129" s="154" t="s">
        <v>527</v>
      </c>
      <c r="C129" s="155" t="s">
        <v>614</v>
      </c>
      <c r="D129" s="156" t="s">
        <v>473</v>
      </c>
      <c r="E129" s="157">
        <v>44250</v>
      </c>
      <c r="F129" s="158" t="s">
        <v>529</v>
      </c>
    </row>
    <row r="130" spans="1:6" x14ac:dyDescent="0.2">
      <c r="A130" s="154" t="s">
        <v>526</v>
      </c>
      <c r="B130" s="154" t="s">
        <v>527</v>
      </c>
      <c r="C130" s="155" t="s">
        <v>615</v>
      </c>
      <c r="D130" s="156" t="s">
        <v>473</v>
      </c>
      <c r="E130" s="157">
        <v>719492.56279999996</v>
      </c>
      <c r="F130" s="158" t="s">
        <v>529</v>
      </c>
    </row>
    <row r="131" spans="1:6" x14ac:dyDescent="0.2">
      <c r="A131" s="154" t="s">
        <v>526</v>
      </c>
      <c r="B131" s="154" t="s">
        <v>527</v>
      </c>
      <c r="C131" s="155" t="s">
        <v>616</v>
      </c>
      <c r="D131" s="156" t="s">
        <v>473</v>
      </c>
      <c r="E131" s="157">
        <v>816192.43</v>
      </c>
      <c r="F131" s="158" t="s">
        <v>529</v>
      </c>
    </row>
    <row r="132" spans="1:6" x14ac:dyDescent="0.2">
      <c r="A132" s="159" t="s">
        <v>617</v>
      </c>
      <c r="B132" s="159" t="s">
        <v>618</v>
      </c>
      <c r="C132" s="160" t="s">
        <v>619</v>
      </c>
      <c r="D132" s="161" t="s">
        <v>473</v>
      </c>
      <c r="E132" s="162">
        <v>36954.32</v>
      </c>
      <c r="F132" s="163" t="s">
        <v>620</v>
      </c>
    </row>
    <row r="133" spans="1:6" ht="14.1" customHeight="1" x14ac:dyDescent="0.2">
      <c r="A133" s="159" t="s">
        <v>617</v>
      </c>
      <c r="B133" s="159" t="s">
        <v>618</v>
      </c>
      <c r="C133" s="160" t="s">
        <v>621</v>
      </c>
      <c r="D133" s="161" t="s">
        <v>473</v>
      </c>
      <c r="E133" s="162">
        <v>3776</v>
      </c>
      <c r="F133" s="163" t="s">
        <v>620</v>
      </c>
    </row>
    <row r="134" spans="1:6" ht="15.95" customHeight="1" x14ac:dyDescent="0.2">
      <c r="A134" s="159" t="s">
        <v>617</v>
      </c>
      <c r="B134" s="159" t="s">
        <v>618</v>
      </c>
      <c r="C134" s="160" t="s">
        <v>622</v>
      </c>
      <c r="D134" s="161" t="s">
        <v>473</v>
      </c>
      <c r="E134" s="162">
        <v>12390</v>
      </c>
      <c r="F134" s="163" t="s">
        <v>620</v>
      </c>
    </row>
    <row r="135" spans="1:6" ht="15" customHeight="1" x14ac:dyDescent="0.2">
      <c r="A135" s="159" t="s">
        <v>617</v>
      </c>
      <c r="B135" s="159" t="s">
        <v>618</v>
      </c>
      <c r="C135" s="160" t="s">
        <v>623</v>
      </c>
      <c r="D135" s="161" t="s">
        <v>473</v>
      </c>
      <c r="E135" s="162">
        <v>6293.7049999999999</v>
      </c>
      <c r="F135" s="163" t="s">
        <v>620</v>
      </c>
    </row>
    <row r="136" spans="1:6" ht="14.1" customHeight="1" x14ac:dyDescent="0.2">
      <c r="A136" s="159" t="s">
        <v>617</v>
      </c>
      <c r="B136" s="159" t="s">
        <v>618</v>
      </c>
      <c r="C136" s="160" t="s">
        <v>624</v>
      </c>
      <c r="D136" s="161" t="s">
        <v>473</v>
      </c>
      <c r="E136" s="162">
        <v>27200</v>
      </c>
      <c r="F136" s="163" t="s">
        <v>620</v>
      </c>
    </row>
    <row r="137" spans="1:6" ht="24" x14ac:dyDescent="0.2">
      <c r="A137" s="164" t="s">
        <v>443</v>
      </c>
      <c r="B137" s="164" t="s">
        <v>625</v>
      </c>
      <c r="C137" s="165" t="s">
        <v>626</v>
      </c>
      <c r="D137" s="166" t="s">
        <v>473</v>
      </c>
      <c r="E137" s="167">
        <v>109504</v>
      </c>
      <c r="F137" s="168" t="s">
        <v>627</v>
      </c>
    </row>
    <row r="138" spans="1:6" ht="24" x14ac:dyDescent="0.2">
      <c r="A138" s="164" t="s">
        <v>443</v>
      </c>
      <c r="B138" s="164" t="s">
        <v>625</v>
      </c>
      <c r="C138" s="165" t="s">
        <v>628</v>
      </c>
      <c r="D138" s="166" t="s">
        <v>473</v>
      </c>
      <c r="E138" s="167">
        <v>5723</v>
      </c>
      <c r="F138" s="168" t="s">
        <v>627</v>
      </c>
    </row>
    <row r="139" spans="1:6" ht="24" x14ac:dyDescent="0.2">
      <c r="A139" s="129" t="s">
        <v>629</v>
      </c>
      <c r="B139" s="129" t="s">
        <v>630</v>
      </c>
      <c r="C139" s="130" t="s">
        <v>631</v>
      </c>
      <c r="D139" s="131" t="s">
        <v>473</v>
      </c>
      <c r="E139" s="132">
        <v>6200</v>
      </c>
      <c r="F139" s="169" t="s">
        <v>632</v>
      </c>
    </row>
    <row r="140" spans="1:6" ht="36" x14ac:dyDescent="0.2">
      <c r="A140" s="129" t="s">
        <v>629</v>
      </c>
      <c r="B140" s="129" t="s">
        <v>630</v>
      </c>
      <c r="C140" s="130" t="s">
        <v>633</v>
      </c>
      <c r="D140" s="131" t="s">
        <v>473</v>
      </c>
      <c r="E140" s="132">
        <v>86568.53</v>
      </c>
      <c r="F140" s="169" t="s">
        <v>632</v>
      </c>
    </row>
    <row r="141" spans="1:6" ht="36" x14ac:dyDescent="0.2">
      <c r="A141" s="129" t="s">
        <v>629</v>
      </c>
      <c r="B141" s="129" t="s">
        <v>630</v>
      </c>
      <c r="C141" s="130" t="s">
        <v>634</v>
      </c>
      <c r="D141" s="131" t="s">
        <v>473</v>
      </c>
      <c r="E141" s="132">
        <v>100917.38</v>
      </c>
      <c r="F141" s="169" t="s">
        <v>632</v>
      </c>
    </row>
    <row r="142" spans="1:6" ht="15.95" customHeight="1" x14ac:dyDescent="0.2">
      <c r="A142" s="170" t="s">
        <v>228</v>
      </c>
      <c r="B142" s="170" t="s">
        <v>635</v>
      </c>
      <c r="C142" s="171" t="s">
        <v>636</v>
      </c>
      <c r="D142" s="172" t="s">
        <v>473</v>
      </c>
      <c r="E142" s="173">
        <v>1000</v>
      </c>
      <c r="F142" s="174" t="s">
        <v>637</v>
      </c>
    </row>
    <row r="143" spans="1:6" x14ac:dyDescent="0.2">
      <c r="A143" s="170" t="s">
        <v>228</v>
      </c>
      <c r="B143" s="170" t="s">
        <v>635</v>
      </c>
      <c r="C143" s="171" t="s">
        <v>638</v>
      </c>
      <c r="D143" s="172" t="s">
        <v>473</v>
      </c>
      <c r="E143" s="173">
        <v>200</v>
      </c>
      <c r="F143" s="174" t="s">
        <v>637</v>
      </c>
    </row>
    <row r="144" spans="1:6" ht="18" customHeight="1" x14ac:dyDescent="0.2">
      <c r="A144" s="170" t="s">
        <v>228</v>
      </c>
      <c r="B144" s="170" t="s">
        <v>635</v>
      </c>
      <c r="C144" s="171" t="s">
        <v>639</v>
      </c>
      <c r="D144" s="172" t="s">
        <v>473</v>
      </c>
      <c r="E144" s="173">
        <v>500</v>
      </c>
      <c r="F144" s="174" t="s">
        <v>637</v>
      </c>
    </row>
    <row r="145" spans="1:6" ht="17.25" customHeight="1" x14ac:dyDescent="0.2">
      <c r="A145" s="170" t="s">
        <v>228</v>
      </c>
      <c r="B145" s="170" t="s">
        <v>635</v>
      </c>
      <c r="C145" s="171" t="s">
        <v>640</v>
      </c>
      <c r="D145" s="172" t="s">
        <v>641</v>
      </c>
      <c r="E145" s="173">
        <v>197</v>
      </c>
      <c r="F145" s="175" t="s">
        <v>642</v>
      </c>
    </row>
    <row r="146" spans="1:6" x14ac:dyDescent="0.2">
      <c r="A146" s="170" t="s">
        <v>228</v>
      </c>
      <c r="B146" s="170" t="s">
        <v>635</v>
      </c>
      <c r="C146" s="171" t="s">
        <v>643</v>
      </c>
      <c r="D146" s="172" t="s">
        <v>641</v>
      </c>
      <c r="E146" s="173">
        <v>181</v>
      </c>
      <c r="F146" s="175" t="s">
        <v>642</v>
      </c>
    </row>
    <row r="147" spans="1:6" x14ac:dyDescent="0.2">
      <c r="A147" s="170" t="s">
        <v>228</v>
      </c>
      <c r="B147" s="170" t="s">
        <v>635</v>
      </c>
      <c r="C147" s="171" t="s">
        <v>644</v>
      </c>
      <c r="D147" s="172" t="s">
        <v>641</v>
      </c>
      <c r="E147" s="173">
        <v>251</v>
      </c>
      <c r="F147" s="174" t="s">
        <v>642</v>
      </c>
    </row>
    <row r="148" spans="1:6" x14ac:dyDescent="0.2">
      <c r="A148" s="170" t="s">
        <v>228</v>
      </c>
      <c r="B148" s="170" t="s">
        <v>635</v>
      </c>
      <c r="C148" s="171" t="s">
        <v>645</v>
      </c>
      <c r="D148" s="172" t="s">
        <v>641</v>
      </c>
      <c r="E148" s="173">
        <v>230</v>
      </c>
      <c r="F148" s="175" t="s">
        <v>642</v>
      </c>
    </row>
    <row r="149" spans="1:6" x14ac:dyDescent="0.2">
      <c r="A149" s="170" t="s">
        <v>228</v>
      </c>
      <c r="B149" s="170" t="s">
        <v>635</v>
      </c>
      <c r="C149" s="171" t="s">
        <v>646</v>
      </c>
      <c r="D149" s="172" t="s">
        <v>641</v>
      </c>
      <c r="E149" s="173">
        <v>110</v>
      </c>
      <c r="F149" s="174" t="s">
        <v>642</v>
      </c>
    </row>
    <row r="150" spans="1:6" x14ac:dyDescent="0.2">
      <c r="A150" s="129" t="s">
        <v>215</v>
      </c>
      <c r="B150" s="129" t="s">
        <v>647</v>
      </c>
      <c r="C150" s="130" t="s">
        <v>648</v>
      </c>
      <c r="D150" s="131" t="s">
        <v>649</v>
      </c>
      <c r="E150" s="132">
        <v>28.32</v>
      </c>
      <c r="F150" s="169" t="s">
        <v>650</v>
      </c>
    </row>
    <row r="151" spans="1:6" ht="24" x14ac:dyDescent="0.2">
      <c r="A151" s="129" t="s">
        <v>215</v>
      </c>
      <c r="B151" s="129" t="s">
        <v>647</v>
      </c>
      <c r="C151" s="130" t="s">
        <v>651</v>
      </c>
      <c r="D151" s="131" t="s">
        <v>473</v>
      </c>
      <c r="E151" s="132">
        <v>8500</v>
      </c>
      <c r="F151" s="169" t="s">
        <v>650</v>
      </c>
    </row>
    <row r="152" spans="1:6" x14ac:dyDescent="0.2">
      <c r="A152" s="129" t="s">
        <v>215</v>
      </c>
      <c r="B152" s="129" t="s">
        <v>647</v>
      </c>
      <c r="C152" s="130" t="s">
        <v>652</v>
      </c>
      <c r="D152" s="131" t="s">
        <v>473</v>
      </c>
      <c r="E152" s="132">
        <v>81.171999999999997</v>
      </c>
      <c r="F152" s="169" t="s">
        <v>650</v>
      </c>
    </row>
    <row r="153" spans="1:6" x14ac:dyDescent="0.2">
      <c r="A153" s="129" t="s">
        <v>215</v>
      </c>
      <c r="B153" s="129" t="s">
        <v>647</v>
      </c>
      <c r="C153" s="130" t="s">
        <v>653</v>
      </c>
      <c r="D153" s="131" t="s">
        <v>473</v>
      </c>
      <c r="E153" s="132">
        <v>103.3567</v>
      </c>
      <c r="F153" s="169" t="s">
        <v>650</v>
      </c>
    </row>
    <row r="154" spans="1:6" x14ac:dyDescent="0.2">
      <c r="A154" s="129" t="s">
        <v>215</v>
      </c>
      <c r="B154" s="129" t="s">
        <v>647</v>
      </c>
      <c r="C154" s="130" t="s">
        <v>654</v>
      </c>
      <c r="D154" s="131" t="s">
        <v>473</v>
      </c>
      <c r="E154" s="132">
        <v>20.059999999999999</v>
      </c>
      <c r="F154" s="169" t="s">
        <v>650</v>
      </c>
    </row>
    <row r="155" spans="1:6" ht="12.95" customHeight="1" x14ac:dyDescent="0.2">
      <c r="A155" s="129" t="s">
        <v>215</v>
      </c>
      <c r="B155" s="129" t="s">
        <v>647</v>
      </c>
      <c r="C155" s="130" t="s">
        <v>655</v>
      </c>
      <c r="D155" s="131" t="s">
        <v>473</v>
      </c>
      <c r="E155" s="132">
        <v>208.86</v>
      </c>
      <c r="F155" s="169" t="s">
        <v>650</v>
      </c>
    </row>
    <row r="156" spans="1:6" ht="15" customHeight="1" x14ac:dyDescent="0.2">
      <c r="A156" s="129" t="s">
        <v>215</v>
      </c>
      <c r="B156" s="129" t="s">
        <v>647</v>
      </c>
      <c r="C156" s="130" t="s">
        <v>656</v>
      </c>
      <c r="D156" s="131" t="s">
        <v>473</v>
      </c>
      <c r="E156" s="132">
        <v>206.73500000000001</v>
      </c>
      <c r="F156" s="169" t="s">
        <v>650</v>
      </c>
    </row>
    <row r="157" spans="1:6" ht="15" customHeight="1" x14ac:dyDescent="0.2">
      <c r="A157" s="129" t="s">
        <v>215</v>
      </c>
      <c r="B157" s="129" t="s">
        <v>647</v>
      </c>
      <c r="C157" s="130" t="s">
        <v>657</v>
      </c>
      <c r="D157" s="131" t="s">
        <v>473</v>
      </c>
      <c r="E157" s="132">
        <v>43.293999999999997</v>
      </c>
      <c r="F157" s="169" t="s">
        <v>650</v>
      </c>
    </row>
    <row r="158" spans="1:6" ht="15" customHeight="1" x14ac:dyDescent="0.2">
      <c r="A158" s="129" t="s">
        <v>215</v>
      </c>
      <c r="B158" s="129" t="s">
        <v>647</v>
      </c>
      <c r="C158" s="130" t="s">
        <v>658</v>
      </c>
      <c r="D158" s="131" t="s">
        <v>473</v>
      </c>
      <c r="E158" s="132">
        <v>5.9</v>
      </c>
      <c r="F158" s="169" t="s">
        <v>650</v>
      </c>
    </row>
    <row r="159" spans="1:6" ht="15" customHeight="1" x14ac:dyDescent="0.2">
      <c r="A159" s="129" t="s">
        <v>215</v>
      </c>
      <c r="B159" s="129" t="s">
        <v>647</v>
      </c>
      <c r="C159" s="130" t="s">
        <v>659</v>
      </c>
      <c r="D159" s="131" t="s">
        <v>473</v>
      </c>
      <c r="E159" s="132">
        <v>944</v>
      </c>
      <c r="F159" s="169" t="s">
        <v>650</v>
      </c>
    </row>
    <row r="160" spans="1:6" ht="15" customHeight="1" x14ac:dyDescent="0.2">
      <c r="A160" s="129" t="s">
        <v>215</v>
      </c>
      <c r="B160" s="129" t="s">
        <v>647</v>
      </c>
      <c r="C160" s="130" t="s">
        <v>660</v>
      </c>
      <c r="D160" s="131" t="s">
        <v>473</v>
      </c>
      <c r="E160" s="132">
        <v>571.12</v>
      </c>
      <c r="F160" s="169" t="s">
        <v>650</v>
      </c>
    </row>
    <row r="161" spans="1:6" ht="15" customHeight="1" x14ac:dyDescent="0.2">
      <c r="A161" s="129" t="s">
        <v>215</v>
      </c>
      <c r="B161" s="129" t="s">
        <v>647</v>
      </c>
      <c r="C161" s="130" t="s">
        <v>661</v>
      </c>
      <c r="D161" s="131" t="s">
        <v>473</v>
      </c>
      <c r="E161" s="132">
        <v>619.5</v>
      </c>
      <c r="F161" s="169" t="s">
        <v>650</v>
      </c>
    </row>
    <row r="162" spans="1:6" ht="15" customHeight="1" x14ac:dyDescent="0.2">
      <c r="A162" s="129" t="s">
        <v>215</v>
      </c>
      <c r="B162" s="129" t="s">
        <v>647</v>
      </c>
      <c r="C162" s="130" t="s">
        <v>662</v>
      </c>
      <c r="D162" s="131" t="s">
        <v>473</v>
      </c>
      <c r="E162" s="132">
        <v>100.3</v>
      </c>
      <c r="F162" s="169" t="s">
        <v>650</v>
      </c>
    </row>
    <row r="163" spans="1:6" ht="14.1" customHeight="1" x14ac:dyDescent="0.2">
      <c r="A163" s="129" t="s">
        <v>215</v>
      </c>
      <c r="B163" s="129" t="s">
        <v>647</v>
      </c>
      <c r="C163" s="130" t="s">
        <v>663</v>
      </c>
      <c r="D163" s="131" t="s">
        <v>473</v>
      </c>
      <c r="E163" s="132">
        <v>33.630000000000003</v>
      </c>
      <c r="F163" s="169" t="s">
        <v>650</v>
      </c>
    </row>
    <row r="164" spans="1:6" x14ac:dyDescent="0.2">
      <c r="A164" s="129" t="s">
        <v>215</v>
      </c>
      <c r="B164" s="129" t="s">
        <v>647</v>
      </c>
      <c r="C164" s="130" t="s">
        <v>664</v>
      </c>
      <c r="D164" s="131" t="s">
        <v>473</v>
      </c>
      <c r="E164" s="132">
        <v>44.25</v>
      </c>
      <c r="F164" s="169" t="s">
        <v>650</v>
      </c>
    </row>
    <row r="165" spans="1:6" x14ac:dyDescent="0.2">
      <c r="A165" s="129" t="s">
        <v>215</v>
      </c>
      <c r="B165" s="129" t="s">
        <v>647</v>
      </c>
      <c r="C165" s="130" t="s">
        <v>665</v>
      </c>
      <c r="D165" s="131" t="s">
        <v>473</v>
      </c>
      <c r="E165" s="132">
        <v>855.5</v>
      </c>
      <c r="F165" s="169" t="s">
        <v>650</v>
      </c>
    </row>
    <row r="166" spans="1:6" x14ac:dyDescent="0.2">
      <c r="A166" s="129" t="s">
        <v>215</v>
      </c>
      <c r="B166" s="129" t="s">
        <v>647</v>
      </c>
      <c r="C166" s="130" t="s">
        <v>666</v>
      </c>
      <c r="D166" s="131" t="s">
        <v>473</v>
      </c>
      <c r="E166" s="132">
        <v>60.2273</v>
      </c>
      <c r="F166" s="169" t="s">
        <v>650</v>
      </c>
    </row>
    <row r="167" spans="1:6" x14ac:dyDescent="0.2">
      <c r="A167" s="129" t="s">
        <v>215</v>
      </c>
      <c r="B167" s="129" t="s">
        <v>647</v>
      </c>
      <c r="C167" s="130" t="s">
        <v>667</v>
      </c>
      <c r="D167" s="131" t="s">
        <v>473</v>
      </c>
      <c r="E167" s="132">
        <v>102.8133</v>
      </c>
      <c r="F167" s="169" t="s">
        <v>650</v>
      </c>
    </row>
    <row r="168" spans="1:6" x14ac:dyDescent="0.2">
      <c r="A168" s="129" t="s">
        <v>215</v>
      </c>
      <c r="B168" s="129" t="s">
        <v>647</v>
      </c>
      <c r="C168" s="130" t="s">
        <v>668</v>
      </c>
      <c r="D168" s="131" t="s">
        <v>473</v>
      </c>
      <c r="E168" s="132">
        <v>3030.43</v>
      </c>
      <c r="F168" s="169" t="s">
        <v>650</v>
      </c>
    </row>
    <row r="169" spans="1:6" x14ac:dyDescent="0.2">
      <c r="A169" s="129" t="s">
        <v>215</v>
      </c>
      <c r="B169" s="129" t="s">
        <v>647</v>
      </c>
      <c r="C169" s="130" t="s">
        <v>669</v>
      </c>
      <c r="D169" s="131" t="s">
        <v>473</v>
      </c>
      <c r="E169" s="132">
        <v>858.45</v>
      </c>
      <c r="F169" s="169" t="s">
        <v>650</v>
      </c>
    </row>
    <row r="170" spans="1:6" x14ac:dyDescent="0.2">
      <c r="A170" s="129" t="s">
        <v>215</v>
      </c>
      <c r="B170" s="129" t="s">
        <v>647</v>
      </c>
      <c r="C170" s="130" t="s">
        <v>670</v>
      </c>
      <c r="D170" s="131" t="s">
        <v>473</v>
      </c>
      <c r="E170" s="132">
        <v>206.72329999999999</v>
      </c>
      <c r="F170" s="169" t="s">
        <v>650</v>
      </c>
    </row>
    <row r="171" spans="1:6" ht="15.95" customHeight="1" x14ac:dyDescent="0.2">
      <c r="A171" s="129" t="s">
        <v>215</v>
      </c>
      <c r="B171" s="129" t="s">
        <v>647</v>
      </c>
      <c r="C171" s="130" t="s">
        <v>671</v>
      </c>
      <c r="D171" s="131" t="s">
        <v>473</v>
      </c>
      <c r="E171" s="132">
        <v>4425</v>
      </c>
      <c r="F171" s="169" t="s">
        <v>650</v>
      </c>
    </row>
    <row r="172" spans="1:6" ht="24" x14ac:dyDescent="0.2">
      <c r="A172" s="129" t="s">
        <v>215</v>
      </c>
      <c r="B172" s="129" t="s">
        <v>647</v>
      </c>
      <c r="C172" s="130" t="s">
        <v>672</v>
      </c>
      <c r="D172" s="131" t="s">
        <v>473</v>
      </c>
      <c r="E172" s="132">
        <v>13500.0026</v>
      </c>
      <c r="F172" s="169" t="s">
        <v>650</v>
      </c>
    </row>
    <row r="173" spans="1:6" ht="20.25" customHeight="1" x14ac:dyDescent="0.2">
      <c r="A173" s="129" t="s">
        <v>215</v>
      </c>
      <c r="B173" s="129" t="s">
        <v>647</v>
      </c>
      <c r="C173" s="130" t="s">
        <v>673</v>
      </c>
      <c r="D173" s="131" t="s">
        <v>473</v>
      </c>
      <c r="E173" s="132">
        <v>1416</v>
      </c>
      <c r="F173" s="169" t="s">
        <v>650</v>
      </c>
    </row>
    <row r="174" spans="1:6" ht="21" customHeight="1" x14ac:dyDescent="0.2">
      <c r="A174" s="129" t="s">
        <v>215</v>
      </c>
      <c r="B174" s="129" t="s">
        <v>647</v>
      </c>
      <c r="C174" s="130" t="s">
        <v>674</v>
      </c>
      <c r="D174" s="131" t="s">
        <v>473</v>
      </c>
      <c r="E174" s="132">
        <v>3.54</v>
      </c>
      <c r="F174" s="176" t="s">
        <v>650</v>
      </c>
    </row>
    <row r="175" spans="1:6" ht="18" customHeight="1" x14ac:dyDescent="0.2">
      <c r="A175" s="129" t="s">
        <v>215</v>
      </c>
      <c r="B175" s="129" t="s">
        <v>647</v>
      </c>
      <c r="C175" s="130" t="s">
        <v>675</v>
      </c>
      <c r="D175" s="131" t="s">
        <v>473</v>
      </c>
      <c r="E175" s="132">
        <v>73.16</v>
      </c>
      <c r="F175" s="169" t="s">
        <v>650</v>
      </c>
    </row>
    <row r="176" spans="1:6" ht="20.25" customHeight="1" x14ac:dyDescent="0.2">
      <c r="A176" s="129" t="s">
        <v>215</v>
      </c>
      <c r="B176" s="129" t="s">
        <v>647</v>
      </c>
      <c r="C176" s="130" t="s">
        <v>676</v>
      </c>
      <c r="D176" s="131" t="s">
        <v>473</v>
      </c>
      <c r="E176" s="132">
        <v>548.26499999999999</v>
      </c>
      <c r="F176" s="169" t="s">
        <v>650</v>
      </c>
    </row>
    <row r="177" spans="1:6" ht="25.5" customHeight="1" x14ac:dyDescent="0.2">
      <c r="A177" s="129" t="s">
        <v>215</v>
      </c>
      <c r="B177" s="129" t="s">
        <v>647</v>
      </c>
      <c r="C177" s="130" t="s">
        <v>677</v>
      </c>
      <c r="D177" s="131" t="s">
        <v>473</v>
      </c>
      <c r="E177" s="132">
        <v>526.32500000000005</v>
      </c>
      <c r="F177" s="169" t="s">
        <v>650</v>
      </c>
    </row>
    <row r="178" spans="1:6" ht="19.5" customHeight="1" x14ac:dyDescent="0.2">
      <c r="A178" s="129" t="s">
        <v>215</v>
      </c>
      <c r="B178" s="129" t="s">
        <v>647</v>
      </c>
      <c r="C178" s="130" t="s">
        <v>678</v>
      </c>
      <c r="D178" s="131" t="s">
        <v>473</v>
      </c>
      <c r="E178" s="132">
        <v>3.54</v>
      </c>
      <c r="F178" s="176" t="s">
        <v>650</v>
      </c>
    </row>
    <row r="179" spans="1:6" ht="27.75" customHeight="1" x14ac:dyDescent="0.2">
      <c r="A179" s="129" t="s">
        <v>215</v>
      </c>
      <c r="B179" s="129" t="s">
        <v>647</v>
      </c>
      <c r="C179" s="130" t="s">
        <v>679</v>
      </c>
      <c r="D179" s="131" t="s">
        <v>473</v>
      </c>
      <c r="E179" s="132">
        <v>265.5</v>
      </c>
      <c r="F179" s="169" t="s">
        <v>650</v>
      </c>
    </row>
    <row r="180" spans="1:6" ht="21.75" customHeight="1" x14ac:dyDescent="0.2">
      <c r="A180" s="177" t="s">
        <v>120</v>
      </c>
      <c r="B180" s="177" t="s">
        <v>680</v>
      </c>
      <c r="C180" s="178" t="s">
        <v>681</v>
      </c>
      <c r="D180" s="179" t="s">
        <v>473</v>
      </c>
      <c r="E180" s="180">
        <v>1.9823999999999999</v>
      </c>
      <c r="F180" s="181" t="s">
        <v>682</v>
      </c>
    </row>
    <row r="181" spans="1:6" ht="22.5" customHeight="1" x14ac:dyDescent="0.2">
      <c r="A181" s="129" t="s">
        <v>196</v>
      </c>
      <c r="B181" s="129" t="s">
        <v>683</v>
      </c>
      <c r="C181" s="130" t="s">
        <v>684</v>
      </c>
      <c r="D181" s="131" t="s">
        <v>473</v>
      </c>
      <c r="E181" s="132">
        <v>7773.84</v>
      </c>
      <c r="F181" s="169" t="s">
        <v>685</v>
      </c>
    </row>
    <row r="182" spans="1:6" ht="24" x14ac:dyDescent="0.2">
      <c r="A182" s="129" t="s">
        <v>196</v>
      </c>
      <c r="B182" s="129" t="s">
        <v>683</v>
      </c>
      <c r="C182" s="130" t="s">
        <v>686</v>
      </c>
      <c r="D182" s="131" t="s">
        <v>473</v>
      </c>
      <c r="E182" s="132">
        <v>9343.24</v>
      </c>
      <c r="F182" s="169" t="s">
        <v>685</v>
      </c>
    </row>
    <row r="183" spans="1:6" ht="23.25" customHeight="1" x14ac:dyDescent="0.2">
      <c r="A183" s="129" t="s">
        <v>196</v>
      </c>
      <c r="B183" s="129" t="s">
        <v>683</v>
      </c>
      <c r="C183" s="130" t="s">
        <v>687</v>
      </c>
      <c r="D183" s="131" t="s">
        <v>473</v>
      </c>
      <c r="E183" s="132">
        <v>10915</v>
      </c>
      <c r="F183" s="169" t="s">
        <v>685</v>
      </c>
    </row>
    <row r="184" spans="1:6" ht="20.25" customHeight="1" x14ac:dyDescent="0.2">
      <c r="A184" s="129" t="s">
        <v>196</v>
      </c>
      <c r="B184" s="129" t="s">
        <v>683</v>
      </c>
      <c r="C184" s="130" t="s">
        <v>688</v>
      </c>
      <c r="D184" s="131" t="s">
        <v>473</v>
      </c>
      <c r="E184" s="132">
        <v>3923.5</v>
      </c>
      <c r="F184" s="169" t="s">
        <v>685</v>
      </c>
    </row>
    <row r="185" spans="1:6" ht="14.1" customHeight="1" x14ac:dyDescent="0.2">
      <c r="A185" s="129" t="s">
        <v>196</v>
      </c>
      <c r="B185" s="129" t="s">
        <v>683</v>
      </c>
      <c r="C185" s="130" t="s">
        <v>689</v>
      </c>
      <c r="D185" s="131" t="s">
        <v>473</v>
      </c>
      <c r="E185" s="132">
        <v>4543</v>
      </c>
      <c r="F185" s="169" t="s">
        <v>685</v>
      </c>
    </row>
    <row r="186" spans="1:6" ht="17.100000000000001" customHeight="1" x14ac:dyDescent="0.2">
      <c r="A186" s="129" t="s">
        <v>196</v>
      </c>
      <c r="B186" s="129" t="s">
        <v>683</v>
      </c>
      <c r="C186" s="130" t="s">
        <v>690</v>
      </c>
      <c r="D186" s="131" t="s">
        <v>473</v>
      </c>
      <c r="E186" s="132">
        <v>9204</v>
      </c>
      <c r="F186" s="169" t="s">
        <v>685</v>
      </c>
    </row>
    <row r="187" spans="1:6" ht="15.95" customHeight="1" x14ac:dyDescent="0.2">
      <c r="A187" s="129" t="s">
        <v>196</v>
      </c>
      <c r="B187" s="129" t="s">
        <v>683</v>
      </c>
      <c r="C187" s="130" t="s">
        <v>691</v>
      </c>
      <c r="D187" s="131" t="s">
        <v>473</v>
      </c>
      <c r="E187" s="132">
        <v>1239</v>
      </c>
      <c r="F187" s="169" t="s">
        <v>685</v>
      </c>
    </row>
    <row r="188" spans="1:6" ht="15.95" customHeight="1" x14ac:dyDescent="0.2">
      <c r="A188" s="129" t="s">
        <v>196</v>
      </c>
      <c r="B188" s="129" t="s">
        <v>683</v>
      </c>
      <c r="C188" s="130" t="s">
        <v>692</v>
      </c>
      <c r="D188" s="131" t="s">
        <v>473</v>
      </c>
      <c r="E188" s="132">
        <v>1239</v>
      </c>
      <c r="F188" s="169" t="s">
        <v>685</v>
      </c>
    </row>
    <row r="189" spans="1:6" ht="32.25" customHeight="1" x14ac:dyDescent="0.2">
      <c r="A189" s="182" t="s">
        <v>150</v>
      </c>
      <c r="B189" s="182" t="s">
        <v>693</v>
      </c>
      <c r="C189" s="182" t="s">
        <v>694</v>
      </c>
      <c r="D189" s="183" t="s">
        <v>473</v>
      </c>
      <c r="E189" s="184">
        <v>54999.99</v>
      </c>
      <c r="F189" s="185" t="s">
        <v>695</v>
      </c>
    </row>
    <row r="190" spans="1:6" ht="30.75" customHeight="1" x14ac:dyDescent="0.2">
      <c r="A190" s="182" t="s">
        <v>150</v>
      </c>
      <c r="B190" s="182" t="s">
        <v>693</v>
      </c>
      <c r="C190" s="182" t="s">
        <v>696</v>
      </c>
      <c r="D190" s="183" t="s">
        <v>473</v>
      </c>
      <c r="E190" s="184">
        <v>17023.8</v>
      </c>
      <c r="F190" s="185" t="s">
        <v>695</v>
      </c>
    </row>
    <row r="191" spans="1:6" ht="25.5" customHeight="1" x14ac:dyDescent="0.2">
      <c r="A191" s="186" t="s">
        <v>697</v>
      </c>
      <c r="B191" s="182" t="s">
        <v>693</v>
      </c>
      <c r="C191" s="187" t="s">
        <v>698</v>
      </c>
      <c r="D191" s="188" t="s">
        <v>473</v>
      </c>
      <c r="E191" s="189">
        <v>4130</v>
      </c>
      <c r="F191" s="190" t="s">
        <v>699</v>
      </c>
    </row>
    <row r="192" spans="1:6" ht="15.95" customHeight="1" x14ac:dyDescent="0.2">
      <c r="A192" s="186" t="s">
        <v>697</v>
      </c>
      <c r="B192" s="182" t="s">
        <v>693</v>
      </c>
      <c r="C192" s="187" t="s">
        <v>700</v>
      </c>
      <c r="D192" s="188" t="s">
        <v>473</v>
      </c>
      <c r="E192" s="189">
        <v>16048</v>
      </c>
      <c r="F192" s="190" t="s">
        <v>699</v>
      </c>
    </row>
    <row r="193" spans="1:6" ht="27.75" customHeight="1" x14ac:dyDescent="0.2">
      <c r="A193" s="186" t="s">
        <v>697</v>
      </c>
      <c r="B193" s="182" t="s">
        <v>693</v>
      </c>
      <c r="C193" s="187" t="s">
        <v>701</v>
      </c>
      <c r="D193" s="191" t="s">
        <v>473</v>
      </c>
      <c r="E193" s="189">
        <v>24502.7</v>
      </c>
      <c r="F193" s="190" t="s">
        <v>699</v>
      </c>
    </row>
    <row r="194" spans="1:6" ht="34.5" customHeight="1" x14ac:dyDescent="0.2">
      <c r="A194" s="182" t="s">
        <v>149</v>
      </c>
      <c r="B194" s="182" t="s">
        <v>693</v>
      </c>
      <c r="C194" s="182" t="s">
        <v>702</v>
      </c>
      <c r="D194" s="183" t="s">
        <v>473</v>
      </c>
      <c r="E194" s="184">
        <v>715000</v>
      </c>
      <c r="F194" s="185" t="s">
        <v>703</v>
      </c>
    </row>
    <row r="195" spans="1:6" ht="23.25" customHeight="1" x14ac:dyDescent="0.2">
      <c r="A195" s="182" t="s">
        <v>704</v>
      </c>
      <c r="B195" s="182" t="s">
        <v>693</v>
      </c>
      <c r="C195" s="182" t="s">
        <v>705</v>
      </c>
      <c r="D195" s="183" t="s">
        <v>473</v>
      </c>
      <c r="E195" s="184">
        <v>60742.81</v>
      </c>
      <c r="F195" s="185" t="s">
        <v>695</v>
      </c>
    </row>
    <row r="196" spans="1:6" ht="25.5" customHeight="1" x14ac:dyDescent="0.2">
      <c r="A196" s="154" t="s">
        <v>704</v>
      </c>
      <c r="B196" s="182" t="s">
        <v>693</v>
      </c>
      <c r="C196" s="182" t="s">
        <v>706</v>
      </c>
      <c r="D196" s="183" t="s">
        <v>473</v>
      </c>
      <c r="E196" s="184">
        <v>30385</v>
      </c>
      <c r="F196" s="185" t="s">
        <v>695</v>
      </c>
    </row>
    <row r="197" spans="1:6" ht="24" x14ac:dyDescent="0.2">
      <c r="A197" s="182" t="s">
        <v>704</v>
      </c>
      <c r="B197" s="182" t="s">
        <v>693</v>
      </c>
      <c r="C197" s="182" t="s">
        <v>707</v>
      </c>
      <c r="D197" s="183" t="s">
        <v>473</v>
      </c>
      <c r="E197" s="184">
        <v>79818.740000000005</v>
      </c>
      <c r="F197" s="185" t="s">
        <v>695</v>
      </c>
    </row>
    <row r="198" spans="1:6" ht="24" x14ac:dyDescent="0.2">
      <c r="A198" s="154" t="s">
        <v>704</v>
      </c>
      <c r="B198" s="182" t="s">
        <v>693</v>
      </c>
      <c r="C198" s="182" t="s">
        <v>708</v>
      </c>
      <c r="D198" s="183" t="s">
        <v>473</v>
      </c>
      <c r="E198" s="184">
        <v>4500</v>
      </c>
      <c r="F198" s="185" t="s">
        <v>709</v>
      </c>
    </row>
    <row r="199" spans="1:6" ht="24" x14ac:dyDescent="0.2">
      <c r="A199" s="154" t="s">
        <v>704</v>
      </c>
      <c r="B199" s="182" t="s">
        <v>693</v>
      </c>
      <c r="C199" s="155" t="s">
        <v>710</v>
      </c>
      <c r="D199" s="156" t="s">
        <v>473</v>
      </c>
      <c r="E199" s="157">
        <v>44840</v>
      </c>
      <c r="F199" s="158" t="s">
        <v>711</v>
      </c>
    </row>
    <row r="200" spans="1:6" ht="14.1" customHeight="1" x14ac:dyDescent="0.2">
      <c r="A200" s="182" t="s">
        <v>704</v>
      </c>
      <c r="B200" s="182" t="s">
        <v>693</v>
      </c>
      <c r="C200" s="182" t="s">
        <v>712</v>
      </c>
      <c r="D200" s="183" t="s">
        <v>473</v>
      </c>
      <c r="E200" s="184">
        <v>8850</v>
      </c>
      <c r="F200" s="185" t="s">
        <v>695</v>
      </c>
    </row>
    <row r="201" spans="1:6" ht="14.1" customHeight="1" x14ac:dyDescent="0.2">
      <c r="A201" s="154" t="s">
        <v>713</v>
      </c>
      <c r="B201" s="182" t="s">
        <v>693</v>
      </c>
      <c r="C201" s="192" t="s">
        <v>714</v>
      </c>
      <c r="D201" s="193" t="s">
        <v>473</v>
      </c>
      <c r="E201" s="194">
        <v>45459.5</v>
      </c>
      <c r="F201" s="195" t="s">
        <v>715</v>
      </c>
    </row>
    <row r="202" spans="1:6" ht="15.95" customHeight="1" x14ac:dyDescent="0.2">
      <c r="A202" s="154" t="s">
        <v>713</v>
      </c>
      <c r="B202" s="182" t="s">
        <v>693</v>
      </c>
      <c r="C202" s="192" t="s">
        <v>716</v>
      </c>
      <c r="D202" s="193" t="s">
        <v>473</v>
      </c>
      <c r="E202" s="194">
        <v>7500</v>
      </c>
      <c r="F202" s="195" t="s">
        <v>717</v>
      </c>
    </row>
    <row r="203" spans="1:6" ht="15" customHeight="1" x14ac:dyDescent="0.2">
      <c r="A203" s="196" t="s">
        <v>239</v>
      </c>
      <c r="B203" s="196" t="s">
        <v>718</v>
      </c>
      <c r="C203" s="197" t="s">
        <v>719</v>
      </c>
      <c r="D203" s="198" t="s">
        <v>473</v>
      </c>
      <c r="E203" s="199">
        <v>68.44</v>
      </c>
      <c r="F203" s="200" t="s">
        <v>720</v>
      </c>
    </row>
    <row r="204" spans="1:6" ht="15" customHeight="1" x14ac:dyDescent="0.2">
      <c r="A204" s="196" t="s">
        <v>239</v>
      </c>
      <c r="B204" s="196" t="s">
        <v>718</v>
      </c>
      <c r="C204" s="197" t="s">
        <v>721</v>
      </c>
      <c r="D204" s="198" t="s">
        <v>473</v>
      </c>
      <c r="E204" s="199">
        <v>3935.3</v>
      </c>
      <c r="F204" s="200" t="s">
        <v>720</v>
      </c>
    </row>
    <row r="205" spans="1:6" ht="14.1" customHeight="1" x14ac:dyDescent="0.2">
      <c r="A205" s="196" t="s">
        <v>239</v>
      </c>
      <c r="B205" s="196" t="s">
        <v>718</v>
      </c>
      <c r="C205" s="197" t="s">
        <v>722</v>
      </c>
      <c r="D205" s="198" t="s">
        <v>473</v>
      </c>
      <c r="E205" s="199">
        <v>1548</v>
      </c>
      <c r="F205" s="200" t="s">
        <v>720</v>
      </c>
    </row>
    <row r="206" spans="1:6" ht="12.95" customHeight="1" x14ac:dyDescent="0.2">
      <c r="A206" s="196" t="s">
        <v>239</v>
      </c>
      <c r="B206" s="196" t="s">
        <v>718</v>
      </c>
      <c r="C206" s="197" t="s">
        <v>723</v>
      </c>
      <c r="D206" s="198" t="s">
        <v>473</v>
      </c>
      <c r="E206" s="199">
        <v>130</v>
      </c>
      <c r="F206" s="200" t="s">
        <v>720</v>
      </c>
    </row>
    <row r="207" spans="1:6" x14ac:dyDescent="0.2">
      <c r="A207" s="196" t="s">
        <v>239</v>
      </c>
      <c r="B207" s="196" t="s">
        <v>718</v>
      </c>
      <c r="C207" s="197" t="s">
        <v>724</v>
      </c>
      <c r="D207" s="198" t="s">
        <v>473</v>
      </c>
      <c r="E207" s="199">
        <v>341.02</v>
      </c>
      <c r="F207" s="200" t="s">
        <v>720</v>
      </c>
    </row>
    <row r="208" spans="1:6" x14ac:dyDescent="0.2">
      <c r="A208" s="196" t="s">
        <v>239</v>
      </c>
      <c r="B208" s="196" t="s">
        <v>718</v>
      </c>
      <c r="C208" s="197" t="s">
        <v>725</v>
      </c>
      <c r="D208" s="198" t="s">
        <v>473</v>
      </c>
      <c r="E208" s="199">
        <v>120</v>
      </c>
      <c r="F208" s="200" t="s">
        <v>720</v>
      </c>
    </row>
    <row r="209" spans="1:6" x14ac:dyDescent="0.2">
      <c r="A209" s="196" t="s">
        <v>239</v>
      </c>
      <c r="B209" s="196" t="s">
        <v>718</v>
      </c>
      <c r="C209" s="197" t="s">
        <v>726</v>
      </c>
      <c r="D209" s="198" t="s">
        <v>641</v>
      </c>
      <c r="E209" s="199">
        <v>57.784999999999997</v>
      </c>
      <c r="F209" s="200" t="s">
        <v>720</v>
      </c>
    </row>
    <row r="210" spans="1:6" x14ac:dyDescent="0.2">
      <c r="A210" s="196" t="s">
        <v>239</v>
      </c>
      <c r="B210" s="196" t="s">
        <v>718</v>
      </c>
      <c r="C210" s="197" t="s">
        <v>727</v>
      </c>
      <c r="D210" s="198" t="s">
        <v>641</v>
      </c>
      <c r="E210" s="199">
        <v>118</v>
      </c>
      <c r="F210" s="200" t="s">
        <v>720</v>
      </c>
    </row>
    <row r="211" spans="1:6" x14ac:dyDescent="0.2">
      <c r="A211" s="196" t="s">
        <v>239</v>
      </c>
      <c r="B211" s="196" t="s">
        <v>718</v>
      </c>
      <c r="C211" s="197" t="s">
        <v>728</v>
      </c>
      <c r="D211" s="198" t="s">
        <v>641</v>
      </c>
      <c r="E211" s="199">
        <v>138.06</v>
      </c>
      <c r="F211" s="200" t="s">
        <v>720</v>
      </c>
    </row>
    <row r="212" spans="1:6" x14ac:dyDescent="0.2">
      <c r="A212" s="196" t="s">
        <v>239</v>
      </c>
      <c r="B212" s="196" t="s">
        <v>718</v>
      </c>
      <c r="C212" s="197" t="s">
        <v>729</v>
      </c>
      <c r="D212" s="198" t="s">
        <v>641</v>
      </c>
      <c r="E212" s="199">
        <v>136.88</v>
      </c>
      <c r="F212" s="200" t="s">
        <v>720</v>
      </c>
    </row>
    <row r="213" spans="1:6" ht="14.1" customHeight="1" x14ac:dyDescent="0.2">
      <c r="A213" s="196" t="s">
        <v>239</v>
      </c>
      <c r="B213" s="196" t="s">
        <v>718</v>
      </c>
      <c r="C213" s="197" t="s">
        <v>730</v>
      </c>
      <c r="D213" s="198" t="s">
        <v>473</v>
      </c>
      <c r="E213" s="199">
        <v>270</v>
      </c>
      <c r="F213" s="200" t="s">
        <v>720</v>
      </c>
    </row>
    <row r="214" spans="1:6" ht="15" customHeight="1" x14ac:dyDescent="0.2">
      <c r="A214" s="196" t="s">
        <v>239</v>
      </c>
      <c r="B214" s="196" t="s">
        <v>718</v>
      </c>
      <c r="C214" s="197" t="s">
        <v>731</v>
      </c>
      <c r="D214" s="198" t="s">
        <v>473</v>
      </c>
      <c r="E214" s="199">
        <v>300</v>
      </c>
      <c r="F214" s="200" t="s">
        <v>720</v>
      </c>
    </row>
    <row r="215" spans="1:6" x14ac:dyDescent="0.2">
      <c r="A215" s="196" t="s">
        <v>239</v>
      </c>
      <c r="B215" s="196" t="s">
        <v>718</v>
      </c>
      <c r="C215" s="197" t="s">
        <v>732</v>
      </c>
      <c r="D215" s="198" t="s">
        <v>473</v>
      </c>
      <c r="E215" s="199">
        <v>160</v>
      </c>
      <c r="F215" s="200" t="s">
        <v>720</v>
      </c>
    </row>
    <row r="216" spans="1:6" x14ac:dyDescent="0.2">
      <c r="A216" s="196" t="s">
        <v>239</v>
      </c>
      <c r="B216" s="196" t="s">
        <v>718</v>
      </c>
      <c r="C216" s="197" t="s">
        <v>733</v>
      </c>
      <c r="D216" s="198" t="s">
        <v>473</v>
      </c>
      <c r="E216" s="199">
        <v>728.06</v>
      </c>
      <c r="F216" s="200" t="s">
        <v>720</v>
      </c>
    </row>
    <row r="217" spans="1:6" x14ac:dyDescent="0.2">
      <c r="A217" s="196" t="s">
        <v>239</v>
      </c>
      <c r="B217" s="196" t="s">
        <v>718</v>
      </c>
      <c r="C217" s="197" t="s">
        <v>734</v>
      </c>
      <c r="D217" s="198" t="s">
        <v>473</v>
      </c>
      <c r="E217" s="199">
        <v>125</v>
      </c>
      <c r="F217" s="200" t="s">
        <v>720</v>
      </c>
    </row>
    <row r="218" spans="1:6" x14ac:dyDescent="0.2">
      <c r="A218" s="201" t="s">
        <v>735</v>
      </c>
      <c r="B218" s="201" t="s">
        <v>736</v>
      </c>
      <c r="C218" s="202" t="s">
        <v>737</v>
      </c>
      <c r="D218" s="203" t="s">
        <v>473</v>
      </c>
      <c r="E218" s="204">
        <v>7123.8959999999997</v>
      </c>
      <c r="F218" s="205" t="s">
        <v>738</v>
      </c>
    </row>
    <row r="219" spans="1:6" x14ac:dyDescent="0.2">
      <c r="A219" s="201" t="s">
        <v>735</v>
      </c>
      <c r="B219" s="201" t="s">
        <v>736</v>
      </c>
      <c r="C219" s="202" t="s">
        <v>739</v>
      </c>
      <c r="D219" s="206" t="s">
        <v>473</v>
      </c>
      <c r="E219" s="207">
        <v>13570</v>
      </c>
      <c r="F219" s="208" t="s">
        <v>738</v>
      </c>
    </row>
    <row r="220" spans="1:6" ht="19.5" customHeight="1" x14ac:dyDescent="0.2">
      <c r="A220" s="209" t="s">
        <v>249</v>
      </c>
      <c r="B220" s="209" t="s">
        <v>740</v>
      </c>
      <c r="C220" s="210" t="s">
        <v>741</v>
      </c>
      <c r="D220" s="211" t="s">
        <v>473</v>
      </c>
      <c r="E220" s="212">
        <v>6938.4</v>
      </c>
      <c r="F220" s="213" t="s">
        <v>742</v>
      </c>
    </row>
    <row r="221" spans="1:6" ht="15.95" customHeight="1" x14ac:dyDescent="0.2">
      <c r="A221" s="214" t="s">
        <v>249</v>
      </c>
      <c r="B221" s="209" t="s">
        <v>740</v>
      </c>
      <c r="C221" s="215" t="s">
        <v>743</v>
      </c>
      <c r="D221" s="216" t="s">
        <v>473</v>
      </c>
      <c r="E221" s="217">
        <v>11800</v>
      </c>
      <c r="F221" s="218" t="s">
        <v>744</v>
      </c>
    </row>
    <row r="222" spans="1:6" ht="15.95" customHeight="1" x14ac:dyDescent="0.2">
      <c r="A222" s="214" t="s">
        <v>249</v>
      </c>
      <c r="B222" s="209" t="s">
        <v>740</v>
      </c>
      <c r="C222" s="215" t="s">
        <v>745</v>
      </c>
      <c r="D222" s="216" t="s">
        <v>473</v>
      </c>
      <c r="E222" s="217">
        <v>10620</v>
      </c>
      <c r="F222" s="218" t="s">
        <v>744</v>
      </c>
    </row>
    <row r="223" spans="1:6" x14ac:dyDescent="0.2">
      <c r="A223" s="209" t="s">
        <v>249</v>
      </c>
      <c r="B223" s="209" t="s">
        <v>740</v>
      </c>
      <c r="C223" s="210" t="s">
        <v>746</v>
      </c>
      <c r="D223" s="211" t="s">
        <v>473</v>
      </c>
      <c r="E223" s="212">
        <v>8142</v>
      </c>
      <c r="F223" s="213" t="s">
        <v>742</v>
      </c>
    </row>
    <row r="224" spans="1:6" x14ac:dyDescent="0.2">
      <c r="A224" s="214" t="s">
        <v>249</v>
      </c>
      <c r="B224" s="209" t="s">
        <v>740</v>
      </c>
      <c r="C224" s="215" t="s">
        <v>747</v>
      </c>
      <c r="D224" s="216" t="s">
        <v>473</v>
      </c>
      <c r="E224" s="217">
        <v>11227.8771</v>
      </c>
      <c r="F224" s="219" t="s">
        <v>744</v>
      </c>
    </row>
    <row r="225" spans="1:6" ht="21.75" customHeight="1" x14ac:dyDescent="0.2">
      <c r="A225" s="209" t="s">
        <v>249</v>
      </c>
      <c r="B225" s="209" t="s">
        <v>740</v>
      </c>
      <c r="C225" s="210" t="s">
        <v>748</v>
      </c>
      <c r="D225" s="211" t="s">
        <v>473</v>
      </c>
      <c r="E225" s="212">
        <v>8496</v>
      </c>
      <c r="F225" s="213" t="s">
        <v>742</v>
      </c>
    </row>
    <row r="226" spans="1:6" ht="23.25" customHeight="1" x14ac:dyDescent="0.2">
      <c r="A226" s="209" t="s">
        <v>249</v>
      </c>
      <c r="B226" s="209" t="s">
        <v>740</v>
      </c>
      <c r="C226" s="210" t="s">
        <v>749</v>
      </c>
      <c r="D226" s="220" t="s">
        <v>473</v>
      </c>
      <c r="E226" s="221">
        <v>5605</v>
      </c>
      <c r="F226" s="222" t="s">
        <v>742</v>
      </c>
    </row>
    <row r="227" spans="1:6" ht="23.25" customHeight="1" x14ac:dyDescent="0.2">
      <c r="A227" s="214" t="s">
        <v>249</v>
      </c>
      <c r="B227" s="209" t="s">
        <v>740</v>
      </c>
      <c r="C227" s="215" t="s">
        <v>750</v>
      </c>
      <c r="D227" s="216" t="s">
        <v>473</v>
      </c>
      <c r="E227" s="217">
        <v>14160</v>
      </c>
      <c r="F227" s="219" t="s">
        <v>744</v>
      </c>
    </row>
    <row r="228" spans="1:6" ht="24" x14ac:dyDescent="0.2">
      <c r="A228" s="209" t="s">
        <v>249</v>
      </c>
      <c r="B228" s="209" t="s">
        <v>740</v>
      </c>
      <c r="C228" s="210" t="s">
        <v>751</v>
      </c>
      <c r="D228" s="211" t="s">
        <v>473</v>
      </c>
      <c r="E228" s="212">
        <v>1121</v>
      </c>
      <c r="F228" s="213" t="s">
        <v>742</v>
      </c>
    </row>
    <row r="229" spans="1:6" ht="24" x14ac:dyDescent="0.2">
      <c r="A229" s="214" t="s">
        <v>249</v>
      </c>
      <c r="B229" s="209" t="s">
        <v>740</v>
      </c>
      <c r="C229" s="215" t="s">
        <v>752</v>
      </c>
      <c r="D229" s="216" t="s">
        <v>473</v>
      </c>
      <c r="E229" s="217">
        <v>450</v>
      </c>
      <c r="F229" s="219" t="s">
        <v>744</v>
      </c>
    </row>
    <row r="230" spans="1:6" ht="24" x14ac:dyDescent="0.2">
      <c r="A230" s="209" t="s">
        <v>249</v>
      </c>
      <c r="B230" s="209" t="s">
        <v>740</v>
      </c>
      <c r="C230" s="210" t="s">
        <v>753</v>
      </c>
      <c r="D230" s="211" t="s">
        <v>473</v>
      </c>
      <c r="E230" s="212">
        <v>5900</v>
      </c>
      <c r="F230" s="213" t="s">
        <v>742</v>
      </c>
    </row>
    <row r="231" spans="1:6" ht="24" x14ac:dyDescent="0.2">
      <c r="A231" s="214" t="s">
        <v>249</v>
      </c>
      <c r="B231" s="209" t="s">
        <v>740</v>
      </c>
      <c r="C231" s="215" t="s">
        <v>754</v>
      </c>
      <c r="D231" s="216" t="s">
        <v>473</v>
      </c>
      <c r="E231" s="217">
        <v>14160</v>
      </c>
      <c r="F231" s="219" t="s">
        <v>744</v>
      </c>
    </row>
    <row r="232" spans="1:6" x14ac:dyDescent="0.2">
      <c r="A232" s="209" t="s">
        <v>249</v>
      </c>
      <c r="B232" s="209" t="s">
        <v>740</v>
      </c>
      <c r="C232" s="210" t="s">
        <v>755</v>
      </c>
      <c r="D232" s="211" t="s">
        <v>473</v>
      </c>
      <c r="E232" s="212">
        <v>18880</v>
      </c>
      <c r="F232" s="222" t="s">
        <v>742</v>
      </c>
    </row>
    <row r="233" spans="1:6" ht="24" x14ac:dyDescent="0.2">
      <c r="A233" s="209" t="s">
        <v>249</v>
      </c>
      <c r="B233" s="209" t="s">
        <v>740</v>
      </c>
      <c r="C233" s="210" t="s">
        <v>756</v>
      </c>
      <c r="D233" s="211" t="s">
        <v>473</v>
      </c>
      <c r="E233" s="212">
        <v>4130</v>
      </c>
      <c r="F233" s="222" t="s">
        <v>742</v>
      </c>
    </row>
    <row r="234" spans="1:6" x14ac:dyDescent="0.2">
      <c r="A234" s="209" t="s">
        <v>249</v>
      </c>
      <c r="B234" s="209" t="s">
        <v>740</v>
      </c>
      <c r="C234" s="210" t="s">
        <v>757</v>
      </c>
      <c r="D234" s="211" t="s">
        <v>473</v>
      </c>
      <c r="E234" s="212">
        <v>2950</v>
      </c>
      <c r="F234" s="222" t="s">
        <v>742</v>
      </c>
    </row>
    <row r="235" spans="1:6" ht="24" x14ac:dyDescent="0.2">
      <c r="A235" s="214" t="s">
        <v>249</v>
      </c>
      <c r="B235" s="209" t="s">
        <v>740</v>
      </c>
      <c r="C235" s="215" t="s">
        <v>758</v>
      </c>
      <c r="D235" s="216" t="s">
        <v>473</v>
      </c>
      <c r="E235" s="217">
        <v>7949.66</v>
      </c>
      <c r="F235" s="219" t="s">
        <v>744</v>
      </c>
    </row>
    <row r="236" spans="1:6" x14ac:dyDescent="0.2">
      <c r="A236" s="214" t="s">
        <v>249</v>
      </c>
      <c r="B236" s="209" t="s">
        <v>740</v>
      </c>
      <c r="C236" s="215" t="s">
        <v>759</v>
      </c>
      <c r="D236" s="216" t="s">
        <v>473</v>
      </c>
      <c r="E236" s="217">
        <v>1303.9000000000001</v>
      </c>
      <c r="F236" s="219" t="s">
        <v>744</v>
      </c>
    </row>
    <row r="237" spans="1:6" ht="24" x14ac:dyDescent="0.2">
      <c r="A237" s="214" t="s">
        <v>249</v>
      </c>
      <c r="B237" s="209" t="s">
        <v>740</v>
      </c>
      <c r="C237" s="215" t="s">
        <v>760</v>
      </c>
      <c r="D237" s="216" t="s">
        <v>473</v>
      </c>
      <c r="E237" s="217">
        <v>7949.66</v>
      </c>
      <c r="F237" s="219" t="s">
        <v>744</v>
      </c>
    </row>
    <row r="238" spans="1:6" ht="24" x14ac:dyDescent="0.2">
      <c r="A238" s="214" t="s">
        <v>249</v>
      </c>
      <c r="B238" s="209" t="s">
        <v>740</v>
      </c>
      <c r="C238" s="215" t="s">
        <v>761</v>
      </c>
      <c r="D238" s="216" t="s">
        <v>473</v>
      </c>
      <c r="E238" s="217">
        <v>9912</v>
      </c>
      <c r="F238" s="219" t="s">
        <v>744</v>
      </c>
    </row>
    <row r="239" spans="1:6" ht="19.5" customHeight="1" x14ac:dyDescent="0.2">
      <c r="A239" s="209" t="s">
        <v>249</v>
      </c>
      <c r="B239" s="209" t="s">
        <v>740</v>
      </c>
      <c r="C239" s="223" t="s">
        <v>762</v>
      </c>
      <c r="D239" s="220" t="s">
        <v>473</v>
      </c>
      <c r="E239" s="221">
        <v>14004.83</v>
      </c>
      <c r="F239" s="222" t="s">
        <v>742</v>
      </c>
    </row>
    <row r="240" spans="1:6" ht="20.25" customHeight="1" x14ac:dyDescent="0.2">
      <c r="A240" s="209" t="s">
        <v>249</v>
      </c>
      <c r="B240" s="209" t="s">
        <v>740</v>
      </c>
      <c r="C240" s="210" t="s">
        <v>763</v>
      </c>
      <c r="D240" s="211" t="s">
        <v>473</v>
      </c>
      <c r="E240" s="212">
        <v>12019.008</v>
      </c>
      <c r="F240" s="222" t="s">
        <v>742</v>
      </c>
    </row>
    <row r="241" spans="1:6" ht="24" x14ac:dyDescent="0.2">
      <c r="A241" s="209" t="s">
        <v>249</v>
      </c>
      <c r="B241" s="209" t="s">
        <v>740</v>
      </c>
      <c r="C241" s="210" t="s">
        <v>764</v>
      </c>
      <c r="D241" s="220" t="s">
        <v>473</v>
      </c>
      <c r="E241" s="221">
        <v>4378.9799999999996</v>
      </c>
      <c r="F241" s="222" t="s">
        <v>744</v>
      </c>
    </row>
    <row r="242" spans="1:6" ht="24" x14ac:dyDescent="0.2">
      <c r="A242" s="209" t="s">
        <v>249</v>
      </c>
      <c r="B242" s="209" t="s">
        <v>740</v>
      </c>
      <c r="C242" s="210" t="s">
        <v>765</v>
      </c>
      <c r="D242" s="211" t="s">
        <v>473</v>
      </c>
      <c r="E242" s="212">
        <v>3482.18</v>
      </c>
      <c r="F242" s="213" t="s">
        <v>742</v>
      </c>
    </row>
    <row r="243" spans="1:6" ht="24" x14ac:dyDescent="0.2">
      <c r="A243" s="209" t="s">
        <v>249</v>
      </c>
      <c r="B243" s="209" t="s">
        <v>740</v>
      </c>
      <c r="C243" s="210" t="s">
        <v>766</v>
      </c>
      <c r="D243" s="211" t="s">
        <v>473</v>
      </c>
      <c r="E243" s="212">
        <v>6755.7359999999999</v>
      </c>
      <c r="F243" s="222" t="s">
        <v>742</v>
      </c>
    </row>
    <row r="244" spans="1:6" ht="12.95" customHeight="1" x14ac:dyDescent="0.2">
      <c r="A244" s="224" t="s">
        <v>141</v>
      </c>
      <c r="B244" s="224" t="s">
        <v>767</v>
      </c>
      <c r="C244" s="225" t="s">
        <v>768</v>
      </c>
      <c r="D244" s="226" t="s">
        <v>473</v>
      </c>
      <c r="E244" s="227"/>
      <c r="F244" s="228" t="s">
        <v>769</v>
      </c>
    </row>
    <row r="245" spans="1:6" ht="24" x14ac:dyDescent="0.2">
      <c r="A245" s="229" t="s">
        <v>270</v>
      </c>
      <c r="B245" s="229" t="s">
        <v>770</v>
      </c>
      <c r="C245" s="230" t="s">
        <v>771</v>
      </c>
      <c r="D245" s="231" t="s">
        <v>473</v>
      </c>
      <c r="E245" s="232">
        <v>36028.94</v>
      </c>
      <c r="F245" s="233" t="s">
        <v>772</v>
      </c>
    </row>
    <row r="246" spans="1:6" x14ac:dyDescent="0.2">
      <c r="A246" s="229" t="s">
        <v>270</v>
      </c>
      <c r="B246" s="229" t="s">
        <v>770</v>
      </c>
      <c r="C246" s="230" t="s">
        <v>773</v>
      </c>
      <c r="D246" s="231" t="s">
        <v>473</v>
      </c>
      <c r="E246" s="232">
        <v>30591.5</v>
      </c>
      <c r="F246" s="233" t="s">
        <v>772</v>
      </c>
    </row>
    <row r="247" spans="1:6" x14ac:dyDescent="0.2">
      <c r="A247" s="229" t="s">
        <v>270</v>
      </c>
      <c r="B247" s="229" t="s">
        <v>770</v>
      </c>
      <c r="C247" s="230" t="s">
        <v>774</v>
      </c>
      <c r="D247" s="231" t="s">
        <v>473</v>
      </c>
      <c r="E247" s="232">
        <v>626.58000000000004</v>
      </c>
      <c r="F247" s="233" t="s">
        <v>772</v>
      </c>
    </row>
    <row r="248" spans="1:6" ht="24" x14ac:dyDescent="0.2">
      <c r="A248" s="229" t="s">
        <v>270</v>
      </c>
      <c r="B248" s="229" t="s">
        <v>770</v>
      </c>
      <c r="C248" s="230" t="s">
        <v>775</v>
      </c>
      <c r="D248" s="231" t="s">
        <v>473</v>
      </c>
      <c r="E248" s="232">
        <v>62031.42</v>
      </c>
      <c r="F248" s="233" t="s">
        <v>772</v>
      </c>
    </row>
    <row r="249" spans="1:6" x14ac:dyDescent="0.2">
      <c r="A249" s="129" t="s">
        <v>124</v>
      </c>
      <c r="B249" s="129" t="s">
        <v>776</v>
      </c>
      <c r="C249" s="130" t="s">
        <v>777</v>
      </c>
      <c r="D249" s="131" t="s">
        <v>473</v>
      </c>
      <c r="E249" s="132">
        <v>60</v>
      </c>
      <c r="F249" s="169" t="s">
        <v>778</v>
      </c>
    </row>
    <row r="250" spans="1:6" x14ac:dyDescent="0.2">
      <c r="A250" s="234" t="s">
        <v>779</v>
      </c>
      <c r="B250" s="234" t="s">
        <v>780</v>
      </c>
      <c r="C250" s="235" t="s">
        <v>781</v>
      </c>
      <c r="D250" s="236" t="s">
        <v>473</v>
      </c>
      <c r="E250" s="237">
        <v>487.34</v>
      </c>
      <c r="F250" s="238" t="s">
        <v>782</v>
      </c>
    </row>
    <row r="251" spans="1:6" x14ac:dyDescent="0.2">
      <c r="A251" s="234" t="s">
        <v>779</v>
      </c>
      <c r="B251" s="234" t="s">
        <v>780</v>
      </c>
      <c r="C251" s="235" t="s">
        <v>783</v>
      </c>
      <c r="D251" s="236" t="s">
        <v>473</v>
      </c>
      <c r="E251" s="237">
        <v>88.5</v>
      </c>
      <c r="F251" s="238" t="s">
        <v>782</v>
      </c>
    </row>
    <row r="252" spans="1:6" x14ac:dyDescent="0.2">
      <c r="A252" s="239" t="s">
        <v>188</v>
      </c>
      <c r="B252" s="239" t="s">
        <v>784</v>
      </c>
      <c r="C252" s="240" t="s">
        <v>785</v>
      </c>
      <c r="D252" s="241" t="s">
        <v>473</v>
      </c>
      <c r="E252" s="242">
        <v>177</v>
      </c>
      <c r="F252" s="243" t="s">
        <v>786</v>
      </c>
    </row>
    <row r="253" spans="1:6" ht="36" x14ac:dyDescent="0.2">
      <c r="A253" s="239" t="s">
        <v>188</v>
      </c>
      <c r="B253" s="239" t="s">
        <v>784</v>
      </c>
      <c r="C253" s="240" t="s">
        <v>787</v>
      </c>
      <c r="D253" s="241" t="s">
        <v>473</v>
      </c>
      <c r="E253" s="242">
        <v>5959</v>
      </c>
      <c r="F253" s="243" t="s">
        <v>786</v>
      </c>
    </row>
    <row r="254" spans="1:6" x14ac:dyDescent="0.2">
      <c r="A254" s="129" t="s">
        <v>202</v>
      </c>
      <c r="B254" s="129" t="s">
        <v>788</v>
      </c>
      <c r="C254" s="130" t="s">
        <v>789</v>
      </c>
      <c r="D254" s="131" t="s">
        <v>790</v>
      </c>
      <c r="E254" s="132">
        <v>18.88</v>
      </c>
      <c r="F254" s="133" t="s">
        <v>791</v>
      </c>
    </row>
    <row r="255" spans="1:6" x14ac:dyDescent="0.2">
      <c r="A255" s="129" t="s">
        <v>209</v>
      </c>
      <c r="B255" s="129" t="s">
        <v>792</v>
      </c>
      <c r="C255" s="130" t="s">
        <v>793</v>
      </c>
      <c r="D255" s="131" t="s">
        <v>473</v>
      </c>
      <c r="E255" s="132">
        <v>4124.1000000000004</v>
      </c>
      <c r="F255" s="133" t="s">
        <v>794</v>
      </c>
    </row>
    <row r="256" spans="1:6" ht="19.5" customHeight="1" x14ac:dyDescent="0.2">
      <c r="A256" s="129" t="s">
        <v>209</v>
      </c>
      <c r="B256" s="129" t="s">
        <v>792</v>
      </c>
      <c r="C256" s="130" t="s">
        <v>795</v>
      </c>
      <c r="D256" s="131" t="s">
        <v>473</v>
      </c>
      <c r="E256" s="132">
        <v>4737.7</v>
      </c>
      <c r="F256" s="133" t="s">
        <v>794</v>
      </c>
    </row>
    <row r="257" spans="1:6" x14ac:dyDescent="0.2">
      <c r="A257" s="129" t="s">
        <v>209</v>
      </c>
      <c r="B257" s="129" t="s">
        <v>792</v>
      </c>
      <c r="C257" s="130" t="s">
        <v>796</v>
      </c>
      <c r="D257" s="131" t="s">
        <v>473</v>
      </c>
      <c r="E257" s="132">
        <v>1239</v>
      </c>
      <c r="F257" s="133" t="s">
        <v>794</v>
      </c>
    </row>
    <row r="258" spans="1:6" ht="24" x14ac:dyDescent="0.2">
      <c r="A258" s="239" t="s">
        <v>374</v>
      </c>
      <c r="B258" s="239" t="s">
        <v>797</v>
      </c>
      <c r="C258" s="240" t="s">
        <v>798</v>
      </c>
      <c r="D258" s="241" t="s">
        <v>473</v>
      </c>
      <c r="E258" s="242">
        <v>711.54</v>
      </c>
      <c r="F258" s="243" t="s">
        <v>786</v>
      </c>
    </row>
    <row r="259" spans="1:6" ht="23.25" customHeight="1" x14ac:dyDescent="0.2">
      <c r="A259" s="239" t="s">
        <v>374</v>
      </c>
      <c r="B259" s="239" t="s">
        <v>797</v>
      </c>
      <c r="C259" s="240" t="s">
        <v>799</v>
      </c>
      <c r="D259" s="241" t="s">
        <v>473</v>
      </c>
      <c r="E259" s="242">
        <v>30.68</v>
      </c>
      <c r="F259" s="243" t="s">
        <v>786</v>
      </c>
    </row>
    <row r="260" spans="1:6" ht="17.25" customHeight="1" x14ac:dyDescent="0.2">
      <c r="A260" s="239" t="s">
        <v>374</v>
      </c>
      <c r="B260" s="239" t="s">
        <v>797</v>
      </c>
      <c r="C260" s="240" t="s">
        <v>800</v>
      </c>
      <c r="D260" s="241" t="s">
        <v>473</v>
      </c>
      <c r="E260" s="242">
        <v>93.22</v>
      </c>
      <c r="F260" s="243" t="s">
        <v>801</v>
      </c>
    </row>
    <row r="261" spans="1:6" ht="15" customHeight="1" x14ac:dyDescent="0.2">
      <c r="A261" s="239" t="s">
        <v>374</v>
      </c>
      <c r="B261" s="239" t="s">
        <v>797</v>
      </c>
      <c r="C261" s="240" t="s">
        <v>802</v>
      </c>
      <c r="D261" s="241" t="s">
        <v>473</v>
      </c>
      <c r="E261" s="242">
        <v>140.125</v>
      </c>
      <c r="F261" s="243" t="s">
        <v>801</v>
      </c>
    </row>
    <row r="262" spans="1:6" x14ac:dyDescent="0.2">
      <c r="A262" s="239" t="s">
        <v>374</v>
      </c>
      <c r="B262" s="239" t="s">
        <v>797</v>
      </c>
      <c r="C262" s="240" t="s">
        <v>803</v>
      </c>
      <c r="D262" s="241" t="s">
        <v>473</v>
      </c>
      <c r="E262" s="242">
        <v>194.7</v>
      </c>
      <c r="F262" s="243" t="s">
        <v>801</v>
      </c>
    </row>
    <row r="263" spans="1:6" x14ac:dyDescent="0.2">
      <c r="A263" s="239" t="s">
        <v>374</v>
      </c>
      <c r="B263" s="239" t="s">
        <v>797</v>
      </c>
      <c r="C263" s="240" t="s">
        <v>804</v>
      </c>
      <c r="D263" s="241" t="s">
        <v>473</v>
      </c>
      <c r="E263" s="242">
        <v>334.82499999999999</v>
      </c>
      <c r="F263" s="243" t="s">
        <v>801</v>
      </c>
    </row>
    <row r="264" spans="1:6" x14ac:dyDescent="0.2">
      <c r="A264" s="239" t="s">
        <v>374</v>
      </c>
      <c r="B264" s="239" t="s">
        <v>797</v>
      </c>
      <c r="C264" s="240" t="s">
        <v>805</v>
      </c>
      <c r="D264" s="241" t="s">
        <v>473</v>
      </c>
      <c r="E264" s="242">
        <v>474.36</v>
      </c>
      <c r="F264" s="243" t="s">
        <v>801</v>
      </c>
    </row>
    <row r="265" spans="1:6" x14ac:dyDescent="0.2">
      <c r="A265" s="239" t="s">
        <v>374</v>
      </c>
      <c r="B265" s="239" t="s">
        <v>797</v>
      </c>
      <c r="C265" s="240" t="s">
        <v>806</v>
      </c>
      <c r="D265" s="241" t="s">
        <v>473</v>
      </c>
      <c r="E265" s="242">
        <v>548.70000000000005</v>
      </c>
      <c r="F265" s="243" t="s">
        <v>801</v>
      </c>
    </row>
    <row r="266" spans="1:6" x14ac:dyDescent="0.2">
      <c r="A266" s="239" t="s">
        <v>374</v>
      </c>
      <c r="B266" s="239" t="s">
        <v>797</v>
      </c>
      <c r="C266" s="240" t="s">
        <v>807</v>
      </c>
      <c r="D266" s="241" t="s">
        <v>473</v>
      </c>
      <c r="E266" s="242">
        <v>628.94000000000005</v>
      </c>
      <c r="F266" s="243" t="s">
        <v>801</v>
      </c>
    </row>
    <row r="267" spans="1:6" x14ac:dyDescent="0.2">
      <c r="A267" s="239" t="s">
        <v>374</v>
      </c>
      <c r="B267" s="239" t="s">
        <v>797</v>
      </c>
      <c r="C267" s="240" t="s">
        <v>808</v>
      </c>
      <c r="D267" s="241" t="s">
        <v>473</v>
      </c>
      <c r="E267" s="242">
        <v>401.2</v>
      </c>
      <c r="F267" s="243" t="s">
        <v>801</v>
      </c>
    </row>
    <row r="268" spans="1:6" x14ac:dyDescent="0.2">
      <c r="A268" s="239" t="s">
        <v>374</v>
      </c>
      <c r="B268" s="239" t="s">
        <v>797</v>
      </c>
      <c r="C268" s="240" t="s">
        <v>809</v>
      </c>
      <c r="D268" s="241" t="s">
        <v>473</v>
      </c>
      <c r="E268" s="242">
        <v>526.57500000000005</v>
      </c>
      <c r="F268" s="243" t="s">
        <v>801</v>
      </c>
    </row>
    <row r="269" spans="1:6" x14ac:dyDescent="0.2">
      <c r="A269" s="239" t="s">
        <v>374</v>
      </c>
      <c r="B269" s="239" t="s">
        <v>797</v>
      </c>
      <c r="C269" s="240" t="s">
        <v>810</v>
      </c>
      <c r="D269" s="241" t="s">
        <v>500</v>
      </c>
      <c r="E269" s="242">
        <v>175.82</v>
      </c>
      <c r="F269" s="243" t="s">
        <v>801</v>
      </c>
    </row>
    <row r="270" spans="1:6" x14ac:dyDescent="0.2">
      <c r="A270" s="239" t="s">
        <v>374</v>
      </c>
      <c r="B270" s="239" t="s">
        <v>797</v>
      </c>
      <c r="C270" s="240" t="s">
        <v>811</v>
      </c>
      <c r="D270" s="241" t="s">
        <v>500</v>
      </c>
      <c r="E270" s="242">
        <v>531</v>
      </c>
      <c r="F270" s="243" t="s">
        <v>801</v>
      </c>
    </row>
    <row r="271" spans="1:6" x14ac:dyDescent="0.2">
      <c r="A271" s="239" t="s">
        <v>374</v>
      </c>
      <c r="B271" s="239" t="s">
        <v>797</v>
      </c>
      <c r="C271" s="240" t="s">
        <v>812</v>
      </c>
      <c r="D271" s="241" t="s">
        <v>500</v>
      </c>
      <c r="E271" s="242">
        <v>233.64</v>
      </c>
      <c r="F271" s="243" t="s">
        <v>801</v>
      </c>
    </row>
    <row r="272" spans="1:6" x14ac:dyDescent="0.2">
      <c r="A272" s="239" t="s">
        <v>374</v>
      </c>
      <c r="B272" s="239" t="s">
        <v>797</v>
      </c>
      <c r="C272" s="240" t="s">
        <v>813</v>
      </c>
      <c r="D272" s="241" t="s">
        <v>500</v>
      </c>
      <c r="E272" s="242">
        <v>260.00110000000001</v>
      </c>
      <c r="F272" s="243" t="s">
        <v>801</v>
      </c>
    </row>
    <row r="273" spans="1:6" ht="36" x14ac:dyDescent="0.2">
      <c r="A273" s="239" t="s">
        <v>374</v>
      </c>
      <c r="B273" s="239" t="s">
        <v>797</v>
      </c>
      <c r="C273" s="240" t="s">
        <v>814</v>
      </c>
      <c r="D273" s="241" t="s">
        <v>473</v>
      </c>
      <c r="E273" s="242">
        <v>283.2</v>
      </c>
      <c r="F273" s="243" t="s">
        <v>786</v>
      </c>
    </row>
    <row r="274" spans="1:6" x14ac:dyDescent="0.2">
      <c r="A274" s="239" t="s">
        <v>374</v>
      </c>
      <c r="B274" s="239" t="s">
        <v>797</v>
      </c>
      <c r="C274" s="240" t="s">
        <v>815</v>
      </c>
      <c r="D274" s="241" t="s">
        <v>473</v>
      </c>
      <c r="E274" s="242">
        <v>132.75</v>
      </c>
      <c r="F274" s="243" t="s">
        <v>801</v>
      </c>
    </row>
    <row r="275" spans="1:6" x14ac:dyDescent="0.2">
      <c r="A275" s="239" t="s">
        <v>374</v>
      </c>
      <c r="B275" s="239" t="s">
        <v>797</v>
      </c>
      <c r="C275" s="240" t="s">
        <v>816</v>
      </c>
      <c r="D275" s="241" t="s">
        <v>473</v>
      </c>
      <c r="E275" s="242">
        <v>368.75</v>
      </c>
      <c r="F275" s="243" t="s">
        <v>801</v>
      </c>
    </row>
    <row r="276" spans="1:6" x14ac:dyDescent="0.2">
      <c r="A276" s="239" t="s">
        <v>374</v>
      </c>
      <c r="B276" s="239" t="s">
        <v>797</v>
      </c>
      <c r="C276" s="240" t="s">
        <v>817</v>
      </c>
      <c r="D276" s="241" t="s">
        <v>473</v>
      </c>
      <c r="E276" s="242">
        <v>5546</v>
      </c>
      <c r="F276" s="243" t="s">
        <v>786</v>
      </c>
    </row>
    <row r="277" spans="1:6" ht="24" x14ac:dyDescent="0.2">
      <c r="A277" s="239" t="s">
        <v>374</v>
      </c>
      <c r="B277" s="239" t="s">
        <v>797</v>
      </c>
      <c r="C277" s="240" t="s">
        <v>818</v>
      </c>
      <c r="D277" s="241" t="s">
        <v>473</v>
      </c>
      <c r="E277" s="242">
        <v>1215.4000000000001</v>
      </c>
      <c r="F277" s="243" t="s">
        <v>786</v>
      </c>
    </row>
    <row r="278" spans="1:6" x14ac:dyDescent="0.2">
      <c r="A278" s="239" t="s">
        <v>374</v>
      </c>
      <c r="B278" s="239" t="s">
        <v>797</v>
      </c>
      <c r="C278" s="240" t="s">
        <v>819</v>
      </c>
      <c r="D278" s="241" t="s">
        <v>820</v>
      </c>
      <c r="E278" s="242">
        <v>139.24</v>
      </c>
      <c r="F278" s="243" t="s">
        <v>821</v>
      </c>
    </row>
    <row r="279" spans="1:6" x14ac:dyDescent="0.2">
      <c r="A279" s="239" t="s">
        <v>374</v>
      </c>
      <c r="B279" s="239" t="s">
        <v>797</v>
      </c>
      <c r="C279" s="240" t="s">
        <v>822</v>
      </c>
      <c r="D279" s="241" t="s">
        <v>820</v>
      </c>
      <c r="E279" s="242">
        <v>194.7</v>
      </c>
      <c r="F279" s="243" t="s">
        <v>821</v>
      </c>
    </row>
    <row r="280" spans="1:6" ht="24" x14ac:dyDescent="0.2">
      <c r="A280" s="239" t="s">
        <v>374</v>
      </c>
      <c r="B280" s="239" t="s">
        <v>797</v>
      </c>
      <c r="C280" s="240" t="s">
        <v>823</v>
      </c>
      <c r="D280" s="241" t="s">
        <v>473</v>
      </c>
      <c r="E280" s="242">
        <v>12.803000000000001</v>
      </c>
      <c r="F280" s="243" t="s">
        <v>801</v>
      </c>
    </row>
    <row r="281" spans="1:6" x14ac:dyDescent="0.2">
      <c r="A281" s="239" t="s">
        <v>374</v>
      </c>
      <c r="B281" s="239" t="s">
        <v>797</v>
      </c>
      <c r="C281" s="240" t="s">
        <v>824</v>
      </c>
      <c r="D281" s="241" t="s">
        <v>473</v>
      </c>
      <c r="E281" s="242">
        <v>663.75</v>
      </c>
      <c r="F281" s="243" t="s">
        <v>801</v>
      </c>
    </row>
    <row r="282" spans="1:6" x14ac:dyDescent="0.2">
      <c r="A282" s="239" t="s">
        <v>374</v>
      </c>
      <c r="B282" s="239" t="s">
        <v>797</v>
      </c>
      <c r="C282" s="240" t="s">
        <v>825</v>
      </c>
      <c r="D282" s="241" t="s">
        <v>473</v>
      </c>
      <c r="E282" s="242">
        <v>6149.9943000000003</v>
      </c>
      <c r="F282" s="243" t="s">
        <v>786</v>
      </c>
    </row>
    <row r="283" spans="1:6" x14ac:dyDescent="0.2">
      <c r="A283" s="129" t="s">
        <v>208</v>
      </c>
      <c r="B283" s="129" t="s">
        <v>826</v>
      </c>
      <c r="C283" s="130" t="s">
        <v>827</v>
      </c>
      <c r="D283" s="131" t="s">
        <v>473</v>
      </c>
      <c r="E283" s="132">
        <v>6490</v>
      </c>
      <c r="F283" s="169" t="s">
        <v>828</v>
      </c>
    </row>
    <row r="284" spans="1:6" x14ac:dyDescent="0.2">
      <c r="A284" s="129" t="s">
        <v>208</v>
      </c>
      <c r="B284" s="129" t="s">
        <v>826</v>
      </c>
      <c r="C284" s="130" t="s">
        <v>829</v>
      </c>
      <c r="D284" s="131" t="s">
        <v>473</v>
      </c>
      <c r="E284" s="132">
        <v>6490</v>
      </c>
      <c r="F284" s="169" t="s">
        <v>828</v>
      </c>
    </row>
    <row r="285" spans="1:6" x14ac:dyDescent="0.2">
      <c r="A285" s="129" t="s">
        <v>208</v>
      </c>
      <c r="B285" s="129" t="s">
        <v>826</v>
      </c>
      <c r="C285" s="130" t="s">
        <v>830</v>
      </c>
      <c r="D285" s="131" t="s">
        <v>473</v>
      </c>
      <c r="E285" s="132">
        <v>6490</v>
      </c>
      <c r="F285" s="169" t="s">
        <v>828</v>
      </c>
    </row>
    <row r="286" spans="1:6" ht="14.1" customHeight="1" x14ac:dyDescent="0.2">
      <c r="A286" s="129" t="s">
        <v>208</v>
      </c>
      <c r="B286" s="129" t="s">
        <v>826</v>
      </c>
      <c r="C286" s="130" t="s">
        <v>831</v>
      </c>
      <c r="D286" s="131" t="s">
        <v>473</v>
      </c>
      <c r="E286" s="132">
        <v>6490</v>
      </c>
      <c r="F286" s="169" t="s">
        <v>828</v>
      </c>
    </row>
    <row r="287" spans="1:6" ht="15" customHeight="1" x14ac:dyDescent="0.2">
      <c r="A287" s="129" t="s">
        <v>208</v>
      </c>
      <c r="B287" s="129" t="s">
        <v>826</v>
      </c>
      <c r="C287" s="130" t="s">
        <v>832</v>
      </c>
      <c r="D287" s="131" t="s">
        <v>473</v>
      </c>
      <c r="E287" s="132">
        <v>6490</v>
      </c>
      <c r="F287" s="169" t="s">
        <v>828</v>
      </c>
    </row>
    <row r="288" spans="1:6" ht="21.75" customHeight="1" x14ac:dyDescent="0.2">
      <c r="A288" s="244" t="s">
        <v>243</v>
      </c>
      <c r="B288" s="244" t="s">
        <v>833</v>
      </c>
      <c r="C288" s="245" t="s">
        <v>834</v>
      </c>
      <c r="D288" s="246" t="s">
        <v>473</v>
      </c>
      <c r="E288" s="247">
        <v>2205.7732999999998</v>
      </c>
      <c r="F288" s="248" t="s">
        <v>835</v>
      </c>
    </row>
    <row r="289" spans="1:6" ht="15.95" customHeight="1" x14ac:dyDescent="0.2">
      <c r="A289" s="244" t="s">
        <v>243</v>
      </c>
      <c r="B289" s="244" t="s">
        <v>833</v>
      </c>
      <c r="C289" s="245" t="s">
        <v>836</v>
      </c>
      <c r="D289" s="246" t="s">
        <v>473</v>
      </c>
      <c r="E289" s="247">
        <v>501.5</v>
      </c>
      <c r="F289" s="248" t="s">
        <v>835</v>
      </c>
    </row>
    <row r="290" spans="1:6" x14ac:dyDescent="0.2">
      <c r="A290" s="244" t="s">
        <v>243</v>
      </c>
      <c r="B290" s="244" t="s">
        <v>833</v>
      </c>
      <c r="C290" s="245" t="s">
        <v>837</v>
      </c>
      <c r="D290" s="246" t="s">
        <v>473</v>
      </c>
      <c r="E290" s="247">
        <v>442.5</v>
      </c>
      <c r="F290" s="248" t="s">
        <v>835</v>
      </c>
    </row>
    <row r="291" spans="1:6" ht="14.1" customHeight="1" x14ac:dyDescent="0.2">
      <c r="A291" s="244" t="s">
        <v>243</v>
      </c>
      <c r="B291" s="244" t="s">
        <v>833</v>
      </c>
      <c r="C291" s="245" t="s">
        <v>838</v>
      </c>
      <c r="D291" s="246" t="s">
        <v>473</v>
      </c>
      <c r="E291" s="247">
        <v>531</v>
      </c>
      <c r="F291" s="248" t="s">
        <v>835</v>
      </c>
    </row>
    <row r="292" spans="1:6" x14ac:dyDescent="0.2">
      <c r="A292" s="244" t="s">
        <v>243</v>
      </c>
      <c r="B292" s="244" t="s">
        <v>833</v>
      </c>
      <c r="C292" s="245" t="s">
        <v>839</v>
      </c>
      <c r="D292" s="246" t="s">
        <v>473</v>
      </c>
      <c r="E292" s="247">
        <v>796.5</v>
      </c>
      <c r="F292" s="248" t="s">
        <v>835</v>
      </c>
    </row>
    <row r="293" spans="1:6" ht="17.25" customHeight="1" x14ac:dyDescent="0.2">
      <c r="A293" s="244" t="s">
        <v>243</v>
      </c>
      <c r="B293" s="244" t="s">
        <v>833</v>
      </c>
      <c r="C293" s="245" t="s">
        <v>840</v>
      </c>
      <c r="D293" s="246" t="s">
        <v>473</v>
      </c>
      <c r="E293" s="247">
        <v>5640.4</v>
      </c>
      <c r="F293" s="248" t="s">
        <v>835</v>
      </c>
    </row>
    <row r="294" spans="1:6" ht="30.75" customHeight="1" x14ac:dyDescent="0.2">
      <c r="A294" s="244" t="s">
        <v>243</v>
      </c>
      <c r="B294" s="244" t="s">
        <v>833</v>
      </c>
      <c r="C294" s="245" t="s">
        <v>841</v>
      </c>
      <c r="D294" s="246" t="s">
        <v>473</v>
      </c>
      <c r="E294" s="247">
        <v>5640.4</v>
      </c>
      <c r="F294" s="248" t="s">
        <v>835</v>
      </c>
    </row>
    <row r="295" spans="1:6" ht="24" x14ac:dyDescent="0.2">
      <c r="A295" s="244" t="s">
        <v>243</v>
      </c>
      <c r="B295" s="244" t="s">
        <v>833</v>
      </c>
      <c r="C295" s="245" t="s">
        <v>842</v>
      </c>
      <c r="D295" s="246" t="s">
        <v>473</v>
      </c>
      <c r="E295" s="247">
        <v>5640.4</v>
      </c>
      <c r="F295" s="248" t="s">
        <v>835</v>
      </c>
    </row>
    <row r="296" spans="1:6" ht="29.25" customHeight="1" x14ac:dyDescent="0.2">
      <c r="A296" s="244" t="s">
        <v>243</v>
      </c>
      <c r="B296" s="244" t="s">
        <v>833</v>
      </c>
      <c r="C296" s="245" t="s">
        <v>843</v>
      </c>
      <c r="D296" s="246" t="s">
        <v>473</v>
      </c>
      <c r="E296" s="247">
        <v>4366</v>
      </c>
      <c r="F296" s="248" t="s">
        <v>835</v>
      </c>
    </row>
    <row r="297" spans="1:6" ht="28.5" customHeight="1" x14ac:dyDescent="0.2">
      <c r="A297" s="244" t="s">
        <v>243</v>
      </c>
      <c r="B297" s="244" t="s">
        <v>833</v>
      </c>
      <c r="C297" s="245" t="s">
        <v>844</v>
      </c>
      <c r="D297" s="246" t="s">
        <v>473</v>
      </c>
      <c r="E297" s="247">
        <v>15611.4</v>
      </c>
      <c r="F297" s="248" t="s">
        <v>835</v>
      </c>
    </row>
    <row r="298" spans="1:6" ht="28.5" customHeight="1" x14ac:dyDescent="0.2">
      <c r="A298" s="244" t="s">
        <v>243</v>
      </c>
      <c r="B298" s="244" t="s">
        <v>833</v>
      </c>
      <c r="C298" s="245" t="s">
        <v>845</v>
      </c>
      <c r="D298" s="246" t="s">
        <v>473</v>
      </c>
      <c r="E298" s="247">
        <v>179.15</v>
      </c>
      <c r="F298" s="248" t="s">
        <v>835</v>
      </c>
    </row>
    <row r="299" spans="1:6" ht="22.5" customHeight="1" x14ac:dyDescent="0.2">
      <c r="A299" s="244" t="s">
        <v>243</v>
      </c>
      <c r="B299" s="244" t="s">
        <v>833</v>
      </c>
      <c r="C299" s="245" t="s">
        <v>846</v>
      </c>
      <c r="D299" s="246" t="s">
        <v>473</v>
      </c>
      <c r="E299" s="247">
        <v>194.7</v>
      </c>
      <c r="F299" s="248" t="s">
        <v>835</v>
      </c>
    </row>
    <row r="300" spans="1:6" x14ac:dyDescent="0.2">
      <c r="A300" s="244" t="s">
        <v>243</v>
      </c>
      <c r="B300" s="244" t="s">
        <v>833</v>
      </c>
      <c r="C300" s="245" t="s">
        <v>847</v>
      </c>
      <c r="D300" s="246" t="s">
        <v>473</v>
      </c>
      <c r="E300" s="247">
        <v>672.6</v>
      </c>
      <c r="F300" s="248" t="s">
        <v>835</v>
      </c>
    </row>
    <row r="301" spans="1:6" x14ac:dyDescent="0.2">
      <c r="A301" s="244" t="s">
        <v>243</v>
      </c>
      <c r="B301" s="244" t="s">
        <v>833</v>
      </c>
      <c r="C301" s="245" t="s">
        <v>848</v>
      </c>
      <c r="D301" s="246" t="s">
        <v>473</v>
      </c>
      <c r="E301" s="247">
        <v>20650</v>
      </c>
      <c r="F301" s="248" t="s">
        <v>835</v>
      </c>
    </row>
    <row r="302" spans="1:6" x14ac:dyDescent="0.2">
      <c r="A302" s="244" t="s">
        <v>243</v>
      </c>
      <c r="B302" s="244" t="s">
        <v>833</v>
      </c>
      <c r="C302" s="245" t="s">
        <v>849</v>
      </c>
      <c r="D302" s="246" t="s">
        <v>473</v>
      </c>
      <c r="E302" s="247">
        <v>4661</v>
      </c>
      <c r="F302" s="248" t="s">
        <v>835</v>
      </c>
    </row>
    <row r="303" spans="1:6" x14ac:dyDescent="0.2">
      <c r="A303" s="244" t="s">
        <v>243</v>
      </c>
      <c r="B303" s="244" t="s">
        <v>833</v>
      </c>
      <c r="C303" s="245" t="s">
        <v>850</v>
      </c>
      <c r="D303" s="246" t="s">
        <v>473</v>
      </c>
      <c r="E303" s="247">
        <v>525.1</v>
      </c>
      <c r="F303" s="248" t="s">
        <v>835</v>
      </c>
    </row>
    <row r="304" spans="1:6" x14ac:dyDescent="0.2">
      <c r="A304" s="244" t="s">
        <v>243</v>
      </c>
      <c r="B304" s="244" t="s">
        <v>833</v>
      </c>
      <c r="C304" s="245" t="s">
        <v>851</v>
      </c>
      <c r="D304" s="246" t="s">
        <v>473</v>
      </c>
      <c r="E304" s="247">
        <v>6384.19</v>
      </c>
      <c r="F304" s="248" t="s">
        <v>835</v>
      </c>
    </row>
    <row r="305" spans="1:6" ht="21" customHeight="1" x14ac:dyDescent="0.2">
      <c r="A305" s="244" t="s">
        <v>243</v>
      </c>
      <c r="B305" s="244" t="s">
        <v>833</v>
      </c>
      <c r="C305" s="245" t="s">
        <v>852</v>
      </c>
      <c r="D305" s="246" t="s">
        <v>473</v>
      </c>
      <c r="E305" s="247">
        <v>899.04330000000004</v>
      </c>
      <c r="F305" s="248" t="s">
        <v>835</v>
      </c>
    </row>
    <row r="306" spans="1:6" ht="29.25" customHeight="1" x14ac:dyDescent="0.2">
      <c r="A306" s="244" t="s">
        <v>243</v>
      </c>
      <c r="B306" s="244" t="s">
        <v>833</v>
      </c>
      <c r="C306" s="245" t="s">
        <v>853</v>
      </c>
      <c r="D306" s="246" t="s">
        <v>473</v>
      </c>
      <c r="E306" s="247">
        <v>348.1</v>
      </c>
      <c r="F306" s="248" t="s">
        <v>835</v>
      </c>
    </row>
    <row r="307" spans="1:6" ht="28.5" customHeight="1" x14ac:dyDescent="0.2">
      <c r="A307" s="244" t="s">
        <v>243</v>
      </c>
      <c r="B307" s="244" t="s">
        <v>833</v>
      </c>
      <c r="C307" s="245" t="s">
        <v>854</v>
      </c>
      <c r="D307" s="246" t="s">
        <v>473</v>
      </c>
      <c r="E307" s="247">
        <v>147.5</v>
      </c>
      <c r="F307" s="248" t="s">
        <v>835</v>
      </c>
    </row>
    <row r="308" spans="1:6" ht="32.25" customHeight="1" x14ac:dyDescent="0.2">
      <c r="A308" s="244" t="s">
        <v>243</v>
      </c>
      <c r="B308" s="244" t="s">
        <v>833</v>
      </c>
      <c r="C308" s="245" t="s">
        <v>855</v>
      </c>
      <c r="D308" s="246" t="s">
        <v>473</v>
      </c>
      <c r="E308" s="247">
        <v>11210</v>
      </c>
      <c r="F308" s="248" t="s">
        <v>835</v>
      </c>
    </row>
    <row r="309" spans="1:6" ht="24" x14ac:dyDescent="0.2">
      <c r="A309" s="244" t="s">
        <v>243</v>
      </c>
      <c r="B309" s="244" t="s">
        <v>833</v>
      </c>
      <c r="C309" s="245" t="s">
        <v>856</v>
      </c>
      <c r="D309" s="246" t="s">
        <v>473</v>
      </c>
      <c r="E309" s="247">
        <v>1333.4</v>
      </c>
      <c r="F309" s="248" t="s">
        <v>835</v>
      </c>
    </row>
    <row r="310" spans="1:6" x14ac:dyDescent="0.2">
      <c r="A310" s="249" t="s">
        <v>192</v>
      </c>
      <c r="B310" s="249" t="s">
        <v>857</v>
      </c>
      <c r="C310" s="250" t="s">
        <v>858</v>
      </c>
      <c r="D310" s="251" t="s">
        <v>473</v>
      </c>
      <c r="E310" s="252">
        <v>939.75</v>
      </c>
      <c r="F310" s="253" t="s">
        <v>859</v>
      </c>
    </row>
    <row r="311" spans="1:6" ht="22.5" customHeight="1" x14ac:dyDescent="0.2">
      <c r="A311" s="249" t="s">
        <v>192</v>
      </c>
      <c r="B311" s="249" t="s">
        <v>857</v>
      </c>
      <c r="C311" s="250" t="s">
        <v>860</v>
      </c>
      <c r="D311" s="251" t="s">
        <v>473</v>
      </c>
      <c r="E311" s="252">
        <v>590</v>
      </c>
      <c r="F311" s="253" t="s">
        <v>859</v>
      </c>
    </row>
    <row r="312" spans="1:6" x14ac:dyDescent="0.2">
      <c r="A312" s="249" t="s">
        <v>192</v>
      </c>
      <c r="B312" s="249" t="s">
        <v>857</v>
      </c>
      <c r="C312" s="250" t="s">
        <v>861</v>
      </c>
      <c r="D312" s="251" t="s">
        <v>473</v>
      </c>
      <c r="E312" s="252">
        <v>761.25</v>
      </c>
      <c r="F312" s="253" t="s">
        <v>859</v>
      </c>
    </row>
    <row r="313" spans="1:6" x14ac:dyDescent="0.2">
      <c r="A313" s="249" t="s">
        <v>192</v>
      </c>
      <c r="B313" s="249" t="s">
        <v>857</v>
      </c>
      <c r="C313" s="254" t="s">
        <v>861</v>
      </c>
      <c r="D313" s="255" t="s">
        <v>473</v>
      </c>
      <c r="E313" s="256">
        <v>761.25</v>
      </c>
      <c r="F313" s="257" t="s">
        <v>862</v>
      </c>
    </row>
    <row r="314" spans="1:6" ht="26.25" customHeight="1" x14ac:dyDescent="0.2">
      <c r="A314" s="249" t="s">
        <v>192</v>
      </c>
      <c r="B314" s="249" t="s">
        <v>857</v>
      </c>
      <c r="C314" s="254" t="s">
        <v>863</v>
      </c>
      <c r="D314" s="255" t="s">
        <v>473</v>
      </c>
      <c r="E314" s="256">
        <v>309.75</v>
      </c>
      <c r="F314" s="257" t="s">
        <v>862</v>
      </c>
    </row>
    <row r="315" spans="1:6" ht="18" customHeight="1" x14ac:dyDescent="0.2">
      <c r="A315" s="249" t="s">
        <v>192</v>
      </c>
      <c r="B315" s="249" t="s">
        <v>857</v>
      </c>
      <c r="C315" s="250" t="s">
        <v>864</v>
      </c>
      <c r="D315" s="251" t="s">
        <v>473</v>
      </c>
      <c r="E315" s="252">
        <v>270.48</v>
      </c>
      <c r="F315" s="257" t="s">
        <v>862</v>
      </c>
    </row>
    <row r="316" spans="1:6" x14ac:dyDescent="0.2">
      <c r="A316" s="249" t="s">
        <v>192</v>
      </c>
      <c r="B316" s="249" t="s">
        <v>857</v>
      </c>
      <c r="C316" s="250" t="s">
        <v>865</v>
      </c>
      <c r="D316" s="251" t="s">
        <v>473</v>
      </c>
      <c r="E316" s="252">
        <v>229.21530000000001</v>
      </c>
      <c r="F316" s="253" t="s">
        <v>859</v>
      </c>
    </row>
    <row r="317" spans="1:6" x14ac:dyDescent="0.2">
      <c r="A317" s="249" t="s">
        <v>192</v>
      </c>
      <c r="B317" s="249" t="s">
        <v>857</v>
      </c>
      <c r="C317" s="250" t="s">
        <v>866</v>
      </c>
      <c r="D317" s="251" t="s">
        <v>473</v>
      </c>
      <c r="E317" s="252">
        <v>194.25</v>
      </c>
      <c r="F317" s="257" t="s">
        <v>862</v>
      </c>
    </row>
    <row r="318" spans="1:6" x14ac:dyDescent="0.2">
      <c r="A318" s="249" t="s">
        <v>192</v>
      </c>
      <c r="B318" s="249" t="s">
        <v>857</v>
      </c>
      <c r="C318" s="250" t="s">
        <v>867</v>
      </c>
      <c r="D318" s="251" t="s">
        <v>473</v>
      </c>
      <c r="E318" s="252">
        <v>414.75</v>
      </c>
      <c r="F318" s="253" t="s">
        <v>859</v>
      </c>
    </row>
    <row r="319" spans="1:6" x14ac:dyDescent="0.2">
      <c r="A319" s="249" t="s">
        <v>192</v>
      </c>
      <c r="B319" s="249" t="s">
        <v>857</v>
      </c>
      <c r="C319" s="250" t="s">
        <v>868</v>
      </c>
      <c r="D319" s="251" t="s">
        <v>473</v>
      </c>
      <c r="E319" s="252">
        <v>414.75</v>
      </c>
      <c r="F319" s="257" t="s">
        <v>862</v>
      </c>
    </row>
    <row r="320" spans="1:6" x14ac:dyDescent="0.2">
      <c r="A320" s="249" t="s">
        <v>192</v>
      </c>
      <c r="B320" s="249" t="s">
        <v>857</v>
      </c>
      <c r="C320" s="254" t="s">
        <v>869</v>
      </c>
      <c r="D320" s="255" t="s">
        <v>473</v>
      </c>
      <c r="E320" s="256">
        <v>3669.75</v>
      </c>
      <c r="F320" s="257" t="s">
        <v>862</v>
      </c>
    </row>
    <row r="321" spans="1:6" x14ac:dyDescent="0.2">
      <c r="A321" s="249" t="s">
        <v>192</v>
      </c>
      <c r="B321" s="249" t="s">
        <v>857</v>
      </c>
      <c r="C321" s="250" t="s">
        <v>870</v>
      </c>
      <c r="D321" s="251" t="s">
        <v>871</v>
      </c>
      <c r="E321" s="252">
        <v>866.25</v>
      </c>
      <c r="F321" s="257" t="s">
        <v>862</v>
      </c>
    </row>
    <row r="322" spans="1:6" ht="24" x14ac:dyDescent="0.2">
      <c r="A322" s="249" t="s">
        <v>192</v>
      </c>
      <c r="B322" s="249" t="s">
        <v>857</v>
      </c>
      <c r="C322" s="250" t="s">
        <v>872</v>
      </c>
      <c r="D322" s="251" t="s">
        <v>473</v>
      </c>
      <c r="E322" s="252">
        <v>8096</v>
      </c>
      <c r="F322" s="257" t="s">
        <v>862</v>
      </c>
    </row>
    <row r="323" spans="1:6" ht="24" x14ac:dyDescent="0.2">
      <c r="A323" s="249" t="s">
        <v>192</v>
      </c>
      <c r="B323" s="249" t="s">
        <v>857</v>
      </c>
      <c r="C323" s="250" t="s">
        <v>873</v>
      </c>
      <c r="D323" s="251" t="s">
        <v>473</v>
      </c>
      <c r="E323" s="252">
        <v>8000</v>
      </c>
      <c r="F323" s="257" t="s">
        <v>862</v>
      </c>
    </row>
    <row r="324" spans="1:6" x14ac:dyDescent="0.2">
      <c r="A324" s="249" t="s">
        <v>192</v>
      </c>
      <c r="B324" s="249" t="s">
        <v>857</v>
      </c>
      <c r="C324" s="254" t="s">
        <v>874</v>
      </c>
      <c r="D324" s="255" t="s">
        <v>473</v>
      </c>
      <c r="E324" s="256">
        <v>167.27</v>
      </c>
      <c r="F324" s="257" t="s">
        <v>862</v>
      </c>
    </row>
    <row r="325" spans="1:6" ht="30.75" customHeight="1" x14ac:dyDescent="0.2">
      <c r="A325" s="249" t="s">
        <v>192</v>
      </c>
      <c r="B325" s="249" t="s">
        <v>857</v>
      </c>
      <c r="C325" s="250" t="s">
        <v>875</v>
      </c>
      <c r="D325" s="251" t="s">
        <v>473</v>
      </c>
      <c r="E325" s="252">
        <v>402.67669999999998</v>
      </c>
      <c r="F325" s="253" t="s">
        <v>859</v>
      </c>
    </row>
    <row r="326" spans="1:6" x14ac:dyDescent="0.2">
      <c r="A326" s="249" t="s">
        <v>192</v>
      </c>
      <c r="B326" s="249" t="s">
        <v>857</v>
      </c>
      <c r="C326" s="250" t="s">
        <v>876</v>
      </c>
      <c r="D326" s="251" t="s">
        <v>473</v>
      </c>
      <c r="E326" s="252">
        <v>600.9153</v>
      </c>
      <c r="F326" s="253" t="s">
        <v>859</v>
      </c>
    </row>
    <row r="327" spans="1:6" x14ac:dyDescent="0.2">
      <c r="A327" s="249" t="s">
        <v>192</v>
      </c>
      <c r="B327" s="249" t="s">
        <v>857</v>
      </c>
      <c r="C327" s="250" t="s">
        <v>877</v>
      </c>
      <c r="D327" s="251" t="s">
        <v>871</v>
      </c>
      <c r="E327" s="252">
        <v>489.40600000000001</v>
      </c>
      <c r="F327" s="257" t="s">
        <v>862</v>
      </c>
    </row>
    <row r="328" spans="1:6" ht="24.75" customHeight="1" x14ac:dyDescent="0.2">
      <c r="A328" s="249" t="s">
        <v>192</v>
      </c>
      <c r="B328" s="249" t="s">
        <v>857</v>
      </c>
      <c r="C328" s="250" t="s">
        <v>878</v>
      </c>
      <c r="D328" s="251" t="s">
        <v>473</v>
      </c>
      <c r="E328" s="252">
        <v>455.48</v>
      </c>
      <c r="F328" s="253" t="s">
        <v>859</v>
      </c>
    </row>
    <row r="329" spans="1:6" ht="24" x14ac:dyDescent="0.2">
      <c r="A329" s="129" t="s">
        <v>211</v>
      </c>
      <c r="B329" s="129" t="s">
        <v>879</v>
      </c>
      <c r="C329" s="130" t="s">
        <v>880</v>
      </c>
      <c r="D329" s="131" t="s">
        <v>473</v>
      </c>
      <c r="E329" s="132">
        <v>6490</v>
      </c>
      <c r="F329" s="169" t="s">
        <v>881</v>
      </c>
    </row>
    <row r="330" spans="1:6" ht="24" x14ac:dyDescent="0.2">
      <c r="A330" s="129" t="s">
        <v>882</v>
      </c>
      <c r="B330" s="129" t="s">
        <v>883</v>
      </c>
      <c r="C330" s="130" t="s">
        <v>884</v>
      </c>
      <c r="D330" s="131" t="s">
        <v>641</v>
      </c>
      <c r="E330" s="132">
        <v>460.2</v>
      </c>
      <c r="F330" s="169" t="s">
        <v>885</v>
      </c>
    </row>
    <row r="331" spans="1:6" ht="36" x14ac:dyDescent="0.2">
      <c r="A331" s="129" t="s">
        <v>119</v>
      </c>
      <c r="B331" s="129" t="s">
        <v>886</v>
      </c>
      <c r="C331" s="130" t="s">
        <v>887</v>
      </c>
      <c r="D331" s="131" t="s">
        <v>888</v>
      </c>
      <c r="E331" s="132">
        <v>44877.760000000002</v>
      </c>
      <c r="F331" s="169" t="s">
        <v>889</v>
      </c>
    </row>
    <row r="332" spans="1:6" x14ac:dyDescent="0.2">
      <c r="A332" s="133" t="s">
        <v>890</v>
      </c>
      <c r="B332" s="133" t="s">
        <v>891</v>
      </c>
      <c r="C332" s="130" t="s">
        <v>892</v>
      </c>
      <c r="D332" s="131" t="s">
        <v>893</v>
      </c>
      <c r="E332" s="132">
        <v>3000</v>
      </c>
      <c r="F332" s="169" t="s">
        <v>894</v>
      </c>
    </row>
    <row r="333" spans="1:6" ht="24" x14ac:dyDescent="0.2">
      <c r="A333" s="258" t="s">
        <v>895</v>
      </c>
      <c r="B333" s="258" t="s">
        <v>896</v>
      </c>
      <c r="C333" s="259" t="s">
        <v>897</v>
      </c>
      <c r="D333" s="260" t="s">
        <v>473</v>
      </c>
      <c r="E333" s="261">
        <v>23562.5</v>
      </c>
      <c r="F333" s="262" t="s">
        <v>898</v>
      </c>
    </row>
    <row r="334" spans="1:6" ht="24" x14ac:dyDescent="0.2">
      <c r="A334" s="258" t="s">
        <v>895</v>
      </c>
      <c r="B334" s="258" t="s">
        <v>896</v>
      </c>
      <c r="C334" s="259" t="s">
        <v>899</v>
      </c>
      <c r="D334" s="260" t="s">
        <v>473</v>
      </c>
      <c r="E334" s="261">
        <v>102660</v>
      </c>
      <c r="F334" s="262" t="s">
        <v>898</v>
      </c>
    </row>
    <row r="335" spans="1:6" ht="20.25" customHeight="1" x14ac:dyDescent="0.2">
      <c r="A335" s="263" t="s">
        <v>900</v>
      </c>
      <c r="B335" s="263" t="s">
        <v>901</v>
      </c>
      <c r="C335" s="264" t="s">
        <v>902</v>
      </c>
      <c r="D335" s="265" t="s">
        <v>473</v>
      </c>
      <c r="E335" s="266">
        <v>590</v>
      </c>
      <c r="F335" s="267" t="s">
        <v>903</v>
      </c>
    </row>
    <row r="336" spans="1:6" ht="15" customHeight="1" x14ac:dyDescent="0.2">
      <c r="A336" s="263" t="s">
        <v>900</v>
      </c>
      <c r="B336" s="263" t="s">
        <v>901</v>
      </c>
      <c r="C336" s="264" t="s">
        <v>904</v>
      </c>
      <c r="D336" s="265" t="s">
        <v>473</v>
      </c>
      <c r="E336" s="266">
        <v>2124</v>
      </c>
      <c r="F336" s="267" t="s">
        <v>903</v>
      </c>
    </row>
    <row r="337" spans="1:6" ht="14.1" customHeight="1" x14ac:dyDescent="0.2">
      <c r="A337" s="263" t="s">
        <v>900</v>
      </c>
      <c r="B337" s="263" t="s">
        <v>901</v>
      </c>
      <c r="C337" s="264" t="s">
        <v>905</v>
      </c>
      <c r="D337" s="265" t="s">
        <v>906</v>
      </c>
      <c r="E337" s="266">
        <v>2832</v>
      </c>
      <c r="F337" s="267" t="s">
        <v>903</v>
      </c>
    </row>
    <row r="338" spans="1:6" x14ac:dyDescent="0.2">
      <c r="A338" s="263" t="s">
        <v>900</v>
      </c>
      <c r="B338" s="263" t="s">
        <v>901</v>
      </c>
      <c r="C338" s="264" t="s">
        <v>907</v>
      </c>
      <c r="D338" s="265" t="s">
        <v>906</v>
      </c>
      <c r="E338" s="266">
        <v>2548.8000000000002</v>
      </c>
      <c r="F338" s="267" t="s">
        <v>903</v>
      </c>
    </row>
    <row r="339" spans="1:6" ht="15" customHeight="1" x14ac:dyDescent="0.2">
      <c r="A339" s="263" t="s">
        <v>900</v>
      </c>
      <c r="B339" s="263" t="s">
        <v>901</v>
      </c>
      <c r="C339" s="264" t="s">
        <v>908</v>
      </c>
      <c r="D339" s="265" t="s">
        <v>906</v>
      </c>
      <c r="E339" s="266">
        <v>2360</v>
      </c>
      <c r="F339" s="267" t="s">
        <v>903</v>
      </c>
    </row>
    <row r="340" spans="1:6" ht="24" x14ac:dyDescent="0.2">
      <c r="A340" s="263" t="s">
        <v>900</v>
      </c>
      <c r="B340" s="263" t="s">
        <v>901</v>
      </c>
      <c r="C340" s="264" t="s">
        <v>909</v>
      </c>
      <c r="D340" s="265" t="s">
        <v>906</v>
      </c>
      <c r="E340" s="266">
        <v>2360</v>
      </c>
      <c r="F340" s="267" t="s">
        <v>903</v>
      </c>
    </row>
    <row r="341" spans="1:6" x14ac:dyDescent="0.2">
      <c r="A341" s="263" t="s">
        <v>900</v>
      </c>
      <c r="B341" s="263" t="s">
        <v>901</v>
      </c>
      <c r="C341" s="264" t="s">
        <v>910</v>
      </c>
      <c r="D341" s="265" t="s">
        <v>906</v>
      </c>
      <c r="E341" s="266">
        <v>708</v>
      </c>
      <c r="F341" s="267" t="s">
        <v>903</v>
      </c>
    </row>
    <row r="342" spans="1:6" x14ac:dyDescent="0.2">
      <c r="A342" s="263" t="s">
        <v>900</v>
      </c>
      <c r="B342" s="263" t="s">
        <v>901</v>
      </c>
      <c r="C342" s="264" t="s">
        <v>911</v>
      </c>
      <c r="D342" s="265" t="s">
        <v>473</v>
      </c>
      <c r="E342" s="266">
        <v>7670</v>
      </c>
      <c r="F342" s="267" t="s">
        <v>903</v>
      </c>
    </row>
    <row r="343" spans="1:6" ht="24" x14ac:dyDescent="0.2">
      <c r="A343" s="263" t="s">
        <v>900</v>
      </c>
      <c r="B343" s="263" t="s">
        <v>901</v>
      </c>
      <c r="C343" s="264" t="s">
        <v>912</v>
      </c>
      <c r="D343" s="265" t="s">
        <v>906</v>
      </c>
      <c r="E343" s="266">
        <v>2548.8000000000002</v>
      </c>
      <c r="F343" s="267" t="s">
        <v>903</v>
      </c>
    </row>
    <row r="344" spans="1:6" ht="24" x14ac:dyDescent="0.2">
      <c r="A344" s="263" t="s">
        <v>900</v>
      </c>
      <c r="B344" s="263" t="s">
        <v>901</v>
      </c>
      <c r="C344" s="264" t="s">
        <v>913</v>
      </c>
      <c r="D344" s="265" t="s">
        <v>473</v>
      </c>
      <c r="E344" s="266">
        <v>2360</v>
      </c>
      <c r="F344" s="267" t="s">
        <v>903</v>
      </c>
    </row>
    <row r="345" spans="1:6" ht="24" x14ac:dyDescent="0.2">
      <c r="A345" s="263" t="s">
        <v>900</v>
      </c>
      <c r="B345" s="263" t="s">
        <v>901</v>
      </c>
      <c r="C345" s="264" t="s">
        <v>914</v>
      </c>
      <c r="D345" s="265" t="s">
        <v>473</v>
      </c>
      <c r="E345" s="266">
        <v>1770</v>
      </c>
      <c r="F345" s="267" t="s">
        <v>903</v>
      </c>
    </row>
    <row r="346" spans="1:6" x14ac:dyDescent="0.2">
      <c r="A346" s="263" t="s">
        <v>900</v>
      </c>
      <c r="B346" s="263" t="s">
        <v>901</v>
      </c>
      <c r="C346" s="264" t="s">
        <v>915</v>
      </c>
      <c r="D346" s="265" t="s">
        <v>473</v>
      </c>
      <c r="E346" s="266">
        <v>1121</v>
      </c>
      <c r="F346" s="267" t="s">
        <v>903</v>
      </c>
    </row>
    <row r="347" spans="1:6" x14ac:dyDescent="0.2">
      <c r="A347" s="268" t="s">
        <v>916</v>
      </c>
      <c r="B347" s="268" t="s">
        <v>917</v>
      </c>
      <c r="C347" s="269" t="s">
        <v>918</v>
      </c>
      <c r="D347" s="270" t="s">
        <v>473</v>
      </c>
      <c r="E347" s="271">
        <v>1770</v>
      </c>
      <c r="F347" s="272" t="s">
        <v>919</v>
      </c>
    </row>
    <row r="348" spans="1:6" ht="24" x14ac:dyDescent="0.2">
      <c r="A348" s="268" t="s">
        <v>916</v>
      </c>
      <c r="B348" s="268" t="s">
        <v>917</v>
      </c>
      <c r="C348" s="269" t="s">
        <v>920</v>
      </c>
      <c r="D348" s="270" t="s">
        <v>473</v>
      </c>
      <c r="E348" s="271">
        <v>1062</v>
      </c>
      <c r="F348" s="272" t="s">
        <v>919</v>
      </c>
    </row>
    <row r="349" spans="1:6" x14ac:dyDescent="0.2">
      <c r="A349" s="268" t="s">
        <v>916</v>
      </c>
      <c r="B349" s="268" t="s">
        <v>917</v>
      </c>
      <c r="C349" s="269" t="s">
        <v>921</v>
      </c>
      <c r="D349" s="270" t="s">
        <v>473</v>
      </c>
      <c r="E349" s="271">
        <v>420.55200000000002</v>
      </c>
      <c r="F349" s="272" t="s">
        <v>919</v>
      </c>
    </row>
    <row r="350" spans="1:6" x14ac:dyDescent="0.2">
      <c r="A350" s="268" t="s">
        <v>916</v>
      </c>
      <c r="B350" s="268" t="s">
        <v>917</v>
      </c>
      <c r="C350" s="269" t="s">
        <v>922</v>
      </c>
      <c r="D350" s="270" t="s">
        <v>473</v>
      </c>
      <c r="E350" s="271">
        <v>420.73</v>
      </c>
      <c r="F350" s="272" t="s">
        <v>919</v>
      </c>
    </row>
    <row r="351" spans="1:6" ht="24" x14ac:dyDescent="0.2">
      <c r="A351" s="268" t="s">
        <v>916</v>
      </c>
      <c r="B351" s="268" t="s">
        <v>917</v>
      </c>
      <c r="C351" s="269" t="s">
        <v>923</v>
      </c>
      <c r="D351" s="270" t="s">
        <v>473</v>
      </c>
      <c r="E351" s="271">
        <v>1379.48</v>
      </c>
      <c r="F351" s="272" t="s">
        <v>919</v>
      </c>
    </row>
    <row r="352" spans="1:6" ht="24" x14ac:dyDescent="0.2">
      <c r="A352" s="268" t="s">
        <v>916</v>
      </c>
      <c r="B352" s="268" t="s">
        <v>917</v>
      </c>
      <c r="C352" s="269" t="s">
        <v>923</v>
      </c>
      <c r="D352" s="270" t="s">
        <v>473</v>
      </c>
      <c r="E352" s="271">
        <v>486.69200000000001</v>
      </c>
      <c r="F352" s="272" t="s">
        <v>919</v>
      </c>
    </row>
    <row r="353" spans="1:6" ht="24" x14ac:dyDescent="0.2">
      <c r="A353" s="268" t="s">
        <v>916</v>
      </c>
      <c r="B353" s="268" t="s">
        <v>917</v>
      </c>
      <c r="C353" s="269" t="s">
        <v>924</v>
      </c>
      <c r="D353" s="270" t="s">
        <v>473</v>
      </c>
      <c r="E353" s="271">
        <v>420.09199999999998</v>
      </c>
      <c r="F353" s="272" t="s">
        <v>919</v>
      </c>
    </row>
    <row r="354" spans="1:6" ht="24" x14ac:dyDescent="0.2">
      <c r="A354" s="268" t="s">
        <v>916</v>
      </c>
      <c r="B354" s="268" t="s">
        <v>917</v>
      </c>
      <c r="C354" s="269" t="s">
        <v>925</v>
      </c>
      <c r="D354" s="270" t="s">
        <v>473</v>
      </c>
      <c r="E354" s="271">
        <v>422.358</v>
      </c>
      <c r="F354" s="272" t="s">
        <v>919</v>
      </c>
    </row>
    <row r="355" spans="1:6" ht="15" customHeight="1" x14ac:dyDescent="0.2">
      <c r="A355" s="268" t="s">
        <v>916</v>
      </c>
      <c r="B355" s="268" t="s">
        <v>917</v>
      </c>
      <c r="C355" s="269" t="s">
        <v>926</v>
      </c>
      <c r="D355" s="270" t="s">
        <v>473</v>
      </c>
      <c r="E355" s="271">
        <v>422.44</v>
      </c>
      <c r="F355" s="272" t="s">
        <v>919</v>
      </c>
    </row>
    <row r="356" spans="1:6" ht="24" x14ac:dyDescent="0.2">
      <c r="A356" s="268" t="s">
        <v>916</v>
      </c>
      <c r="B356" s="268" t="s">
        <v>917</v>
      </c>
      <c r="C356" s="269" t="s">
        <v>927</v>
      </c>
      <c r="D356" s="270" t="s">
        <v>473</v>
      </c>
      <c r="E356" s="271">
        <v>422.62799999999999</v>
      </c>
      <c r="F356" s="272" t="s">
        <v>919</v>
      </c>
    </row>
    <row r="357" spans="1:6" ht="14.1" customHeight="1" x14ac:dyDescent="0.2">
      <c r="A357" s="268" t="s">
        <v>916</v>
      </c>
      <c r="B357" s="268" t="s">
        <v>917</v>
      </c>
      <c r="C357" s="269" t="s">
        <v>928</v>
      </c>
      <c r="D357" s="270" t="s">
        <v>473</v>
      </c>
      <c r="E357" s="271">
        <v>810.41200000000003</v>
      </c>
      <c r="F357" s="272" t="s">
        <v>919</v>
      </c>
    </row>
    <row r="358" spans="1:6" x14ac:dyDescent="0.2">
      <c r="A358" s="268" t="s">
        <v>916</v>
      </c>
      <c r="B358" s="268" t="s">
        <v>917</v>
      </c>
      <c r="C358" s="269" t="s">
        <v>929</v>
      </c>
      <c r="D358" s="270" t="s">
        <v>473</v>
      </c>
      <c r="E358" s="271">
        <v>1069.47</v>
      </c>
      <c r="F358" s="272" t="s">
        <v>919</v>
      </c>
    </row>
    <row r="359" spans="1:6" ht="18" customHeight="1" x14ac:dyDescent="0.2">
      <c r="A359" s="268" t="s">
        <v>916</v>
      </c>
      <c r="B359" s="268" t="s">
        <v>917</v>
      </c>
      <c r="C359" s="269" t="s">
        <v>930</v>
      </c>
      <c r="D359" s="270" t="s">
        <v>473</v>
      </c>
      <c r="E359" s="271">
        <v>3499.9967000000001</v>
      </c>
      <c r="F359" s="272" t="s">
        <v>919</v>
      </c>
    </row>
    <row r="360" spans="1:6" ht="18.95" customHeight="1" x14ac:dyDescent="0.2">
      <c r="A360" s="268" t="s">
        <v>916</v>
      </c>
      <c r="B360" s="268" t="s">
        <v>917</v>
      </c>
      <c r="C360" s="269" t="s">
        <v>931</v>
      </c>
      <c r="D360" s="270" t="s">
        <v>473</v>
      </c>
      <c r="E360" s="271">
        <v>200.6</v>
      </c>
      <c r="F360" s="272" t="s">
        <v>919</v>
      </c>
    </row>
    <row r="361" spans="1:6" ht="15.95" customHeight="1" x14ac:dyDescent="0.2">
      <c r="A361" s="268" t="s">
        <v>916</v>
      </c>
      <c r="B361" s="268" t="s">
        <v>917</v>
      </c>
      <c r="C361" s="269" t="s">
        <v>932</v>
      </c>
      <c r="D361" s="270" t="s">
        <v>473</v>
      </c>
      <c r="E361" s="271">
        <v>17.405000000000001</v>
      </c>
      <c r="F361" s="272" t="s">
        <v>919</v>
      </c>
    </row>
    <row r="362" spans="1:6" ht="21" customHeight="1" x14ac:dyDescent="0.2">
      <c r="A362" s="268" t="s">
        <v>916</v>
      </c>
      <c r="B362" s="268" t="s">
        <v>917</v>
      </c>
      <c r="C362" s="269" t="s">
        <v>933</v>
      </c>
      <c r="D362" s="270" t="s">
        <v>473</v>
      </c>
      <c r="E362" s="271">
        <v>101.48</v>
      </c>
      <c r="F362" s="272" t="s">
        <v>919</v>
      </c>
    </row>
    <row r="363" spans="1:6" x14ac:dyDescent="0.2">
      <c r="A363" s="268" t="s">
        <v>916</v>
      </c>
      <c r="B363" s="268" t="s">
        <v>917</v>
      </c>
      <c r="C363" s="269" t="s">
        <v>934</v>
      </c>
      <c r="D363" s="270" t="s">
        <v>473</v>
      </c>
      <c r="E363" s="271">
        <v>15.281000000000001</v>
      </c>
      <c r="F363" s="272" t="s">
        <v>919</v>
      </c>
    </row>
    <row r="364" spans="1:6" x14ac:dyDescent="0.2">
      <c r="A364" s="268" t="s">
        <v>916</v>
      </c>
      <c r="B364" s="268" t="s">
        <v>917</v>
      </c>
      <c r="C364" s="269" t="s">
        <v>935</v>
      </c>
      <c r="D364" s="270" t="s">
        <v>473</v>
      </c>
      <c r="E364" s="271">
        <v>34.81</v>
      </c>
      <c r="F364" s="272" t="s">
        <v>919</v>
      </c>
    </row>
    <row r="365" spans="1:6" x14ac:dyDescent="0.2">
      <c r="A365" s="268" t="s">
        <v>916</v>
      </c>
      <c r="B365" s="268" t="s">
        <v>917</v>
      </c>
      <c r="C365" s="269" t="s">
        <v>936</v>
      </c>
      <c r="D365" s="270" t="s">
        <v>473</v>
      </c>
      <c r="E365" s="271">
        <v>77.88</v>
      </c>
      <c r="F365" s="272" t="s">
        <v>919</v>
      </c>
    </row>
    <row r="366" spans="1:6" x14ac:dyDescent="0.2">
      <c r="A366" s="268" t="s">
        <v>916</v>
      </c>
      <c r="B366" s="268" t="s">
        <v>917</v>
      </c>
      <c r="C366" s="269" t="s">
        <v>937</v>
      </c>
      <c r="D366" s="270" t="s">
        <v>500</v>
      </c>
      <c r="E366" s="271">
        <v>403.79669999999999</v>
      </c>
      <c r="F366" s="272" t="s">
        <v>919</v>
      </c>
    </row>
    <row r="367" spans="1:6" x14ac:dyDescent="0.2">
      <c r="A367" s="268" t="s">
        <v>916</v>
      </c>
      <c r="B367" s="268" t="s">
        <v>917</v>
      </c>
      <c r="C367" s="269" t="s">
        <v>938</v>
      </c>
      <c r="D367" s="270" t="s">
        <v>500</v>
      </c>
      <c r="E367" s="271">
        <v>36</v>
      </c>
      <c r="F367" s="272" t="s">
        <v>919</v>
      </c>
    </row>
    <row r="368" spans="1:6" x14ac:dyDescent="0.2">
      <c r="A368" s="268" t="s">
        <v>916</v>
      </c>
      <c r="B368" s="268" t="s">
        <v>917</v>
      </c>
      <c r="C368" s="269" t="s">
        <v>939</v>
      </c>
      <c r="D368" s="270" t="s">
        <v>500</v>
      </c>
      <c r="E368" s="271">
        <v>154.875</v>
      </c>
      <c r="F368" s="272" t="s">
        <v>919</v>
      </c>
    </row>
    <row r="369" spans="1:6" x14ac:dyDescent="0.2">
      <c r="A369" s="268" t="s">
        <v>916</v>
      </c>
      <c r="B369" s="268" t="s">
        <v>917</v>
      </c>
      <c r="C369" s="268" t="s">
        <v>940</v>
      </c>
      <c r="D369" s="270" t="s">
        <v>473</v>
      </c>
      <c r="E369" s="273">
        <v>121.54</v>
      </c>
      <c r="F369" s="274" t="s">
        <v>919</v>
      </c>
    </row>
    <row r="370" spans="1:6" ht="18" customHeight="1" x14ac:dyDescent="0.2">
      <c r="A370" s="268" t="s">
        <v>916</v>
      </c>
      <c r="B370" s="268" t="s">
        <v>917</v>
      </c>
      <c r="C370" s="269" t="s">
        <v>941</v>
      </c>
      <c r="D370" s="270" t="s">
        <v>473</v>
      </c>
      <c r="E370" s="271">
        <v>510.04250000000002</v>
      </c>
      <c r="F370" s="272" t="s">
        <v>919</v>
      </c>
    </row>
    <row r="371" spans="1:6" ht="24" x14ac:dyDescent="0.2">
      <c r="A371" s="268" t="s">
        <v>916</v>
      </c>
      <c r="B371" s="268" t="s">
        <v>917</v>
      </c>
      <c r="C371" s="269" t="s">
        <v>942</v>
      </c>
      <c r="D371" s="270" t="s">
        <v>473</v>
      </c>
      <c r="E371" s="271">
        <v>510.04250000000002</v>
      </c>
      <c r="F371" s="272" t="s">
        <v>919</v>
      </c>
    </row>
    <row r="372" spans="1:6" ht="24" x14ac:dyDescent="0.2">
      <c r="A372" s="268" t="s">
        <v>916</v>
      </c>
      <c r="B372" s="268" t="s">
        <v>917</v>
      </c>
      <c r="C372" s="269" t="s">
        <v>943</v>
      </c>
      <c r="D372" s="270" t="s">
        <v>473</v>
      </c>
      <c r="E372" s="271">
        <v>445.214</v>
      </c>
      <c r="F372" s="272" t="s">
        <v>919</v>
      </c>
    </row>
    <row r="373" spans="1:6" ht="24" x14ac:dyDescent="0.2">
      <c r="A373" s="268" t="s">
        <v>916</v>
      </c>
      <c r="B373" s="268" t="s">
        <v>917</v>
      </c>
      <c r="C373" s="269" t="s">
        <v>944</v>
      </c>
      <c r="D373" s="270" t="s">
        <v>473</v>
      </c>
      <c r="E373" s="271">
        <v>445.21409999999997</v>
      </c>
      <c r="F373" s="272" t="s">
        <v>919</v>
      </c>
    </row>
    <row r="374" spans="1:6" ht="21.75" customHeight="1" x14ac:dyDescent="0.2">
      <c r="A374" s="268" t="s">
        <v>916</v>
      </c>
      <c r="B374" s="268" t="s">
        <v>917</v>
      </c>
      <c r="C374" s="269" t="s">
        <v>944</v>
      </c>
      <c r="D374" s="270" t="s">
        <v>473</v>
      </c>
      <c r="E374" s="271">
        <v>437.91</v>
      </c>
      <c r="F374" s="272" t="s">
        <v>919</v>
      </c>
    </row>
    <row r="375" spans="1:6" ht="24" x14ac:dyDescent="0.2">
      <c r="A375" s="268" t="s">
        <v>916</v>
      </c>
      <c r="B375" s="268" t="s">
        <v>917</v>
      </c>
      <c r="C375" s="269" t="s">
        <v>945</v>
      </c>
      <c r="D375" s="270" t="s">
        <v>473</v>
      </c>
      <c r="E375" s="271">
        <v>440.16329999999999</v>
      </c>
      <c r="F375" s="272" t="s">
        <v>919</v>
      </c>
    </row>
    <row r="376" spans="1:6" ht="24" x14ac:dyDescent="0.2">
      <c r="A376" s="268" t="s">
        <v>916</v>
      </c>
      <c r="B376" s="268" t="s">
        <v>917</v>
      </c>
      <c r="C376" s="269" t="s">
        <v>946</v>
      </c>
      <c r="D376" s="270" t="s">
        <v>473</v>
      </c>
      <c r="E376" s="271">
        <v>439.49</v>
      </c>
      <c r="F376" s="272" t="s">
        <v>919</v>
      </c>
    </row>
    <row r="377" spans="1:6" ht="24" x14ac:dyDescent="0.2">
      <c r="A377" s="268" t="s">
        <v>916</v>
      </c>
      <c r="B377" s="268" t="s">
        <v>917</v>
      </c>
      <c r="C377" s="269" t="s">
        <v>947</v>
      </c>
      <c r="D377" s="270" t="s">
        <v>473</v>
      </c>
      <c r="E377" s="271">
        <v>442.005</v>
      </c>
      <c r="F377" s="272" t="s">
        <v>919</v>
      </c>
    </row>
    <row r="378" spans="1:6" ht="24" x14ac:dyDescent="0.2">
      <c r="A378" s="268" t="s">
        <v>916</v>
      </c>
      <c r="B378" s="268" t="s">
        <v>917</v>
      </c>
      <c r="C378" s="269" t="s">
        <v>948</v>
      </c>
      <c r="D378" s="270" t="s">
        <v>473</v>
      </c>
      <c r="E378" s="271">
        <v>439.49</v>
      </c>
      <c r="F378" s="272" t="s">
        <v>919</v>
      </c>
    </row>
    <row r="379" spans="1:6" ht="24" x14ac:dyDescent="0.2">
      <c r="A379" s="268" t="s">
        <v>916</v>
      </c>
      <c r="B379" s="268" t="s">
        <v>917</v>
      </c>
      <c r="C379" s="269" t="s">
        <v>949</v>
      </c>
      <c r="D379" s="270" t="s">
        <v>473</v>
      </c>
      <c r="E379" s="271">
        <v>835.00300000000004</v>
      </c>
      <c r="F379" s="272" t="s">
        <v>919</v>
      </c>
    </row>
    <row r="380" spans="1:6" ht="24" x14ac:dyDescent="0.2">
      <c r="A380" s="268" t="s">
        <v>916</v>
      </c>
      <c r="B380" s="268" t="s">
        <v>917</v>
      </c>
      <c r="C380" s="269" t="s">
        <v>950</v>
      </c>
      <c r="D380" s="270" t="s">
        <v>473</v>
      </c>
      <c r="E380" s="271">
        <v>1110</v>
      </c>
      <c r="F380" s="272" t="s">
        <v>919</v>
      </c>
    </row>
    <row r="381" spans="1:6" ht="24" x14ac:dyDescent="0.2">
      <c r="A381" s="268" t="s">
        <v>916</v>
      </c>
      <c r="B381" s="268" t="s">
        <v>917</v>
      </c>
      <c r="C381" s="269" t="s">
        <v>951</v>
      </c>
      <c r="D381" s="270" t="s">
        <v>473</v>
      </c>
      <c r="E381" s="271">
        <v>932.61249999999995</v>
      </c>
      <c r="F381" s="272" t="s">
        <v>919</v>
      </c>
    </row>
    <row r="382" spans="1:6" ht="24" x14ac:dyDescent="0.2">
      <c r="A382" s="268" t="s">
        <v>916</v>
      </c>
      <c r="B382" s="268" t="s">
        <v>917</v>
      </c>
      <c r="C382" s="269" t="s">
        <v>952</v>
      </c>
      <c r="D382" s="270" t="s">
        <v>473</v>
      </c>
      <c r="E382" s="271">
        <v>932.39</v>
      </c>
      <c r="F382" s="272" t="s">
        <v>919</v>
      </c>
    </row>
    <row r="383" spans="1:6" ht="24" x14ac:dyDescent="0.2">
      <c r="A383" s="268" t="s">
        <v>916</v>
      </c>
      <c r="B383" s="268" t="s">
        <v>917</v>
      </c>
      <c r="C383" s="269" t="s">
        <v>953</v>
      </c>
      <c r="D383" s="270" t="s">
        <v>473</v>
      </c>
      <c r="E383" s="271">
        <v>932.39</v>
      </c>
      <c r="F383" s="272" t="s">
        <v>919</v>
      </c>
    </row>
    <row r="384" spans="1:6" ht="24" x14ac:dyDescent="0.2">
      <c r="A384" s="268" t="s">
        <v>916</v>
      </c>
      <c r="B384" s="268" t="s">
        <v>917</v>
      </c>
      <c r="C384" s="269" t="s">
        <v>954</v>
      </c>
      <c r="D384" s="270" t="s">
        <v>473</v>
      </c>
      <c r="E384" s="271">
        <v>1015</v>
      </c>
      <c r="F384" s="272" t="s">
        <v>919</v>
      </c>
    </row>
    <row r="385" spans="1:6" ht="24" x14ac:dyDescent="0.2">
      <c r="A385" s="268" t="s">
        <v>916</v>
      </c>
      <c r="B385" s="268" t="s">
        <v>917</v>
      </c>
      <c r="C385" s="269" t="s">
        <v>955</v>
      </c>
      <c r="D385" s="270" t="s">
        <v>473</v>
      </c>
      <c r="E385" s="271">
        <v>927.75</v>
      </c>
      <c r="F385" s="272" t="s">
        <v>919</v>
      </c>
    </row>
    <row r="386" spans="1:6" ht="24" x14ac:dyDescent="0.2">
      <c r="A386" s="268" t="s">
        <v>916</v>
      </c>
      <c r="B386" s="268" t="s">
        <v>917</v>
      </c>
      <c r="C386" s="269" t="s">
        <v>956</v>
      </c>
      <c r="D386" s="270" t="s">
        <v>473</v>
      </c>
      <c r="E386" s="271">
        <v>922.77329999999995</v>
      </c>
      <c r="F386" s="272" t="s">
        <v>919</v>
      </c>
    </row>
    <row r="387" spans="1:6" ht="24" x14ac:dyDescent="0.2">
      <c r="A387" s="268" t="s">
        <v>916</v>
      </c>
      <c r="B387" s="268" t="s">
        <v>917</v>
      </c>
      <c r="C387" s="269" t="s">
        <v>957</v>
      </c>
      <c r="D387" s="270" t="s">
        <v>473</v>
      </c>
      <c r="E387" s="271">
        <v>929.53330000000005</v>
      </c>
      <c r="F387" s="272" t="s">
        <v>919</v>
      </c>
    </row>
    <row r="388" spans="1:6" ht="24" x14ac:dyDescent="0.2">
      <c r="A388" s="268" t="s">
        <v>916</v>
      </c>
      <c r="B388" s="268" t="s">
        <v>917</v>
      </c>
      <c r="C388" s="269" t="s">
        <v>958</v>
      </c>
      <c r="D388" s="270" t="s">
        <v>473</v>
      </c>
      <c r="E388" s="271">
        <v>885</v>
      </c>
      <c r="F388" s="272" t="s">
        <v>919</v>
      </c>
    </row>
    <row r="389" spans="1:6" ht="24" x14ac:dyDescent="0.2">
      <c r="A389" s="268" t="s">
        <v>916</v>
      </c>
      <c r="B389" s="268" t="s">
        <v>917</v>
      </c>
      <c r="C389" s="269" t="s">
        <v>959</v>
      </c>
      <c r="D389" s="270" t="s">
        <v>473</v>
      </c>
      <c r="E389" s="271">
        <v>1017.5025000000001</v>
      </c>
      <c r="F389" s="272" t="s">
        <v>919</v>
      </c>
    </row>
    <row r="390" spans="1:6" ht="24" x14ac:dyDescent="0.2">
      <c r="A390" s="268" t="s">
        <v>916</v>
      </c>
      <c r="B390" s="268" t="s">
        <v>917</v>
      </c>
      <c r="C390" s="269" t="s">
        <v>960</v>
      </c>
      <c r="D390" s="270" t="s">
        <v>473</v>
      </c>
      <c r="E390" s="271">
        <v>2700.0052000000001</v>
      </c>
      <c r="F390" s="272" t="s">
        <v>919</v>
      </c>
    </row>
    <row r="391" spans="1:6" ht="24" x14ac:dyDescent="0.2">
      <c r="A391" s="268" t="s">
        <v>916</v>
      </c>
      <c r="B391" s="268" t="s">
        <v>917</v>
      </c>
      <c r="C391" s="269" t="s">
        <v>961</v>
      </c>
      <c r="D391" s="270" t="s">
        <v>473</v>
      </c>
      <c r="E391" s="271">
        <v>2799.9985000000001</v>
      </c>
      <c r="F391" s="272" t="s">
        <v>919</v>
      </c>
    </row>
    <row r="392" spans="1:6" ht="24" x14ac:dyDescent="0.2">
      <c r="A392" s="268" t="s">
        <v>916</v>
      </c>
      <c r="B392" s="268" t="s">
        <v>917</v>
      </c>
      <c r="C392" s="269" t="s">
        <v>962</v>
      </c>
      <c r="D392" s="270" t="s">
        <v>473</v>
      </c>
      <c r="E392" s="271">
        <v>2149.9960000000001</v>
      </c>
      <c r="F392" s="272" t="s">
        <v>919</v>
      </c>
    </row>
    <row r="393" spans="1:6" ht="24" x14ac:dyDescent="0.2">
      <c r="A393" s="268" t="s">
        <v>916</v>
      </c>
      <c r="B393" s="268" t="s">
        <v>917</v>
      </c>
      <c r="C393" s="269" t="s">
        <v>963</v>
      </c>
      <c r="D393" s="270" t="s">
        <v>473</v>
      </c>
      <c r="E393" s="271">
        <v>3650</v>
      </c>
      <c r="F393" s="272" t="s">
        <v>919</v>
      </c>
    </row>
    <row r="394" spans="1:6" ht="14.1" customHeight="1" x14ac:dyDescent="0.2">
      <c r="A394" s="268" t="s">
        <v>916</v>
      </c>
      <c r="B394" s="268" t="s">
        <v>917</v>
      </c>
      <c r="C394" s="269" t="s">
        <v>964</v>
      </c>
      <c r="D394" s="270" t="s">
        <v>473</v>
      </c>
      <c r="E394" s="271">
        <v>30.68</v>
      </c>
      <c r="F394" s="272" t="s">
        <v>919</v>
      </c>
    </row>
    <row r="395" spans="1:6" ht="24" x14ac:dyDescent="0.2">
      <c r="A395" s="268" t="s">
        <v>916</v>
      </c>
      <c r="B395" s="268" t="s">
        <v>917</v>
      </c>
      <c r="C395" s="269" t="s">
        <v>965</v>
      </c>
      <c r="D395" s="270" t="s">
        <v>473</v>
      </c>
      <c r="E395" s="271">
        <v>5039.8509999999997</v>
      </c>
      <c r="F395" s="272" t="s">
        <v>919</v>
      </c>
    </row>
    <row r="396" spans="1:6" ht="24" x14ac:dyDescent="0.2">
      <c r="A396" s="268" t="s">
        <v>916</v>
      </c>
      <c r="B396" s="268" t="s">
        <v>917</v>
      </c>
      <c r="C396" s="269" t="s">
        <v>966</v>
      </c>
      <c r="D396" s="270" t="s">
        <v>473</v>
      </c>
      <c r="E396" s="271">
        <v>2700.0050000000001</v>
      </c>
      <c r="F396" s="272" t="s">
        <v>919</v>
      </c>
    </row>
    <row r="397" spans="1:6" x14ac:dyDescent="0.2">
      <c r="A397" s="268" t="s">
        <v>916</v>
      </c>
      <c r="B397" s="268" t="s">
        <v>917</v>
      </c>
      <c r="C397" s="269" t="s">
        <v>967</v>
      </c>
      <c r="D397" s="270" t="s">
        <v>473</v>
      </c>
      <c r="E397" s="271">
        <v>9.9946000000000002</v>
      </c>
      <c r="F397" s="272" t="s">
        <v>919</v>
      </c>
    </row>
    <row r="398" spans="1:6" ht="24.75" customHeight="1" x14ac:dyDescent="0.2">
      <c r="A398" s="268" t="s">
        <v>916</v>
      </c>
      <c r="B398" s="268" t="s">
        <v>917</v>
      </c>
      <c r="C398" s="269" t="s">
        <v>968</v>
      </c>
      <c r="D398" s="270" t="s">
        <v>473</v>
      </c>
      <c r="E398" s="271">
        <v>35.4</v>
      </c>
      <c r="F398" s="272" t="s">
        <v>919</v>
      </c>
    </row>
    <row r="399" spans="1:6" ht="24" x14ac:dyDescent="0.2">
      <c r="A399" s="268" t="s">
        <v>916</v>
      </c>
      <c r="B399" s="268" t="s">
        <v>917</v>
      </c>
      <c r="C399" s="269" t="s">
        <v>969</v>
      </c>
      <c r="D399" s="270" t="s">
        <v>473</v>
      </c>
      <c r="E399" s="271">
        <v>1184.72</v>
      </c>
      <c r="F399" s="272" t="s">
        <v>919</v>
      </c>
    </row>
    <row r="400" spans="1:6" ht="24" x14ac:dyDescent="0.2">
      <c r="A400" s="268" t="s">
        <v>916</v>
      </c>
      <c r="B400" s="268" t="s">
        <v>917</v>
      </c>
      <c r="C400" s="269" t="s">
        <v>970</v>
      </c>
      <c r="D400" s="270" t="s">
        <v>473</v>
      </c>
      <c r="E400" s="271">
        <v>2265.6</v>
      </c>
      <c r="F400" s="272" t="s">
        <v>919</v>
      </c>
    </row>
    <row r="401" spans="1:6" x14ac:dyDescent="0.2">
      <c r="A401" s="268" t="s">
        <v>916</v>
      </c>
      <c r="B401" s="268" t="s">
        <v>917</v>
      </c>
      <c r="C401" s="269" t="s">
        <v>971</v>
      </c>
      <c r="D401" s="270" t="s">
        <v>473</v>
      </c>
      <c r="E401" s="271">
        <v>13.3222</v>
      </c>
      <c r="F401" s="272" t="s">
        <v>919</v>
      </c>
    </row>
    <row r="402" spans="1:6" x14ac:dyDescent="0.2">
      <c r="A402" s="268" t="s">
        <v>916</v>
      </c>
      <c r="B402" s="268" t="s">
        <v>917</v>
      </c>
      <c r="C402" s="269" t="s">
        <v>972</v>
      </c>
      <c r="D402" s="270" t="s">
        <v>473</v>
      </c>
      <c r="E402" s="271">
        <v>107.675</v>
      </c>
      <c r="F402" s="272" t="s">
        <v>919</v>
      </c>
    </row>
    <row r="403" spans="1:6" ht="21.75" customHeight="1" x14ac:dyDescent="0.2">
      <c r="A403" s="268" t="s">
        <v>916</v>
      </c>
      <c r="B403" s="268" t="s">
        <v>917</v>
      </c>
      <c r="C403" s="269" t="s">
        <v>973</v>
      </c>
      <c r="D403" s="270" t="s">
        <v>473</v>
      </c>
      <c r="E403" s="271">
        <v>21.771000000000001</v>
      </c>
      <c r="F403" s="272" t="s">
        <v>919</v>
      </c>
    </row>
    <row r="404" spans="1:6" x14ac:dyDescent="0.2">
      <c r="A404" s="268" t="s">
        <v>916</v>
      </c>
      <c r="B404" s="268" t="s">
        <v>917</v>
      </c>
      <c r="C404" s="269" t="s">
        <v>974</v>
      </c>
      <c r="D404" s="270" t="s">
        <v>473</v>
      </c>
      <c r="E404" s="271">
        <v>7.8470000000000004</v>
      </c>
      <c r="F404" s="272" t="s">
        <v>919</v>
      </c>
    </row>
    <row r="405" spans="1:6" ht="24" x14ac:dyDescent="0.2">
      <c r="A405" s="268" t="s">
        <v>916</v>
      </c>
      <c r="B405" s="268" t="s">
        <v>917</v>
      </c>
      <c r="C405" s="269" t="s">
        <v>975</v>
      </c>
      <c r="D405" s="270" t="s">
        <v>473</v>
      </c>
      <c r="E405" s="271">
        <v>885.4</v>
      </c>
      <c r="F405" s="272" t="s">
        <v>919</v>
      </c>
    </row>
    <row r="406" spans="1:6" ht="24" x14ac:dyDescent="0.2">
      <c r="A406" s="268" t="s">
        <v>916</v>
      </c>
      <c r="B406" s="268" t="s">
        <v>917</v>
      </c>
      <c r="C406" s="269" t="s">
        <v>976</v>
      </c>
      <c r="D406" s="270" t="s">
        <v>473</v>
      </c>
      <c r="E406" s="271">
        <v>880.95249999999999</v>
      </c>
      <c r="F406" s="272" t="s">
        <v>919</v>
      </c>
    </row>
    <row r="407" spans="1:6" ht="24" x14ac:dyDescent="0.2">
      <c r="A407" s="268" t="s">
        <v>916</v>
      </c>
      <c r="B407" s="268" t="s">
        <v>917</v>
      </c>
      <c r="C407" s="269" t="s">
        <v>977</v>
      </c>
      <c r="D407" s="270" t="s">
        <v>473</v>
      </c>
      <c r="E407" s="271">
        <v>889.42600000000004</v>
      </c>
      <c r="F407" s="272" t="s">
        <v>919</v>
      </c>
    </row>
    <row r="408" spans="1:6" x14ac:dyDescent="0.2">
      <c r="A408" s="268" t="s">
        <v>916</v>
      </c>
      <c r="B408" s="268" t="s">
        <v>917</v>
      </c>
      <c r="C408" s="269" t="s">
        <v>978</v>
      </c>
      <c r="D408" s="270" t="s">
        <v>473</v>
      </c>
      <c r="E408" s="271">
        <v>20.001000000000001</v>
      </c>
      <c r="F408" s="272" t="s">
        <v>919</v>
      </c>
    </row>
    <row r="409" spans="1:6" ht="15.95" customHeight="1" x14ac:dyDescent="0.2">
      <c r="A409" s="268" t="s">
        <v>916</v>
      </c>
      <c r="B409" s="268" t="s">
        <v>917</v>
      </c>
      <c r="C409" s="272" t="s">
        <v>979</v>
      </c>
      <c r="D409" s="270" t="s">
        <v>473</v>
      </c>
      <c r="E409" s="275">
        <v>5750.01</v>
      </c>
      <c r="F409" s="272" t="s">
        <v>919</v>
      </c>
    </row>
    <row r="410" spans="1:6" ht="24" x14ac:dyDescent="0.2">
      <c r="A410" s="268" t="s">
        <v>916</v>
      </c>
      <c r="B410" s="268" t="s">
        <v>917</v>
      </c>
      <c r="C410" s="269" t="s">
        <v>980</v>
      </c>
      <c r="D410" s="270" t="s">
        <v>473</v>
      </c>
      <c r="E410" s="271">
        <v>4500.0006000000003</v>
      </c>
      <c r="F410" s="272" t="s">
        <v>919</v>
      </c>
    </row>
    <row r="411" spans="1:6" x14ac:dyDescent="0.2">
      <c r="A411" s="268" t="s">
        <v>916</v>
      </c>
      <c r="B411" s="268" t="s">
        <v>917</v>
      </c>
      <c r="C411" s="269" t="s">
        <v>981</v>
      </c>
      <c r="D411" s="270" t="s">
        <v>871</v>
      </c>
      <c r="E411" s="271">
        <v>206.5</v>
      </c>
      <c r="F411" s="272" t="s">
        <v>919</v>
      </c>
    </row>
    <row r="412" spans="1:6" x14ac:dyDescent="0.2">
      <c r="A412" s="268" t="s">
        <v>916</v>
      </c>
      <c r="B412" s="268" t="s">
        <v>917</v>
      </c>
      <c r="C412" s="269" t="s">
        <v>982</v>
      </c>
      <c r="D412" s="270" t="s">
        <v>473</v>
      </c>
      <c r="E412" s="271">
        <v>144.9984</v>
      </c>
      <c r="F412" s="272" t="s">
        <v>919</v>
      </c>
    </row>
    <row r="413" spans="1:6" x14ac:dyDescent="0.2">
      <c r="A413" s="268" t="s">
        <v>916</v>
      </c>
      <c r="B413" s="268" t="s">
        <v>917</v>
      </c>
      <c r="C413" s="269" t="s">
        <v>983</v>
      </c>
      <c r="D413" s="270" t="s">
        <v>473</v>
      </c>
      <c r="E413" s="271">
        <v>1407.74</v>
      </c>
      <c r="F413" s="272" t="s">
        <v>919</v>
      </c>
    </row>
    <row r="414" spans="1:6" x14ac:dyDescent="0.2">
      <c r="A414" s="268" t="s">
        <v>916</v>
      </c>
      <c r="B414" s="268" t="s">
        <v>917</v>
      </c>
      <c r="C414" s="269" t="s">
        <v>984</v>
      </c>
      <c r="D414" s="270" t="s">
        <v>500</v>
      </c>
      <c r="E414" s="271">
        <v>71.98</v>
      </c>
      <c r="F414" s="272" t="s">
        <v>919</v>
      </c>
    </row>
    <row r="415" spans="1:6" x14ac:dyDescent="0.2">
      <c r="A415" s="268" t="s">
        <v>916</v>
      </c>
      <c r="B415" s="268" t="s">
        <v>917</v>
      </c>
      <c r="C415" s="269" t="s">
        <v>985</v>
      </c>
      <c r="D415" s="270" t="s">
        <v>473</v>
      </c>
      <c r="E415" s="271">
        <v>55</v>
      </c>
      <c r="F415" s="272" t="s">
        <v>919</v>
      </c>
    </row>
    <row r="416" spans="1:6" x14ac:dyDescent="0.2">
      <c r="A416" s="268" t="s">
        <v>916</v>
      </c>
      <c r="B416" s="268" t="s">
        <v>917</v>
      </c>
      <c r="C416" s="269" t="s">
        <v>986</v>
      </c>
      <c r="D416" s="270" t="s">
        <v>473</v>
      </c>
      <c r="E416" s="271">
        <v>55</v>
      </c>
      <c r="F416" s="272" t="s">
        <v>919</v>
      </c>
    </row>
    <row r="417" spans="1:6" x14ac:dyDescent="0.2">
      <c r="A417" s="268" t="s">
        <v>916</v>
      </c>
      <c r="B417" s="268" t="s">
        <v>917</v>
      </c>
      <c r="C417" s="269" t="s">
        <v>987</v>
      </c>
      <c r="D417" s="270" t="s">
        <v>871</v>
      </c>
      <c r="E417" s="271">
        <v>72.5</v>
      </c>
      <c r="F417" s="272" t="s">
        <v>919</v>
      </c>
    </row>
    <row r="418" spans="1:6" x14ac:dyDescent="0.2">
      <c r="A418" s="268" t="s">
        <v>916</v>
      </c>
      <c r="B418" s="268" t="s">
        <v>917</v>
      </c>
      <c r="C418" s="269" t="s">
        <v>988</v>
      </c>
      <c r="D418" s="270" t="s">
        <v>473</v>
      </c>
      <c r="E418" s="271">
        <v>50</v>
      </c>
      <c r="F418" s="272" t="s">
        <v>919</v>
      </c>
    </row>
    <row r="419" spans="1:6" x14ac:dyDescent="0.2">
      <c r="A419" s="268" t="s">
        <v>916</v>
      </c>
      <c r="B419" s="268" t="s">
        <v>917</v>
      </c>
      <c r="C419" s="269" t="s">
        <v>989</v>
      </c>
      <c r="D419" s="270" t="s">
        <v>473</v>
      </c>
      <c r="E419" s="271">
        <v>1121</v>
      </c>
      <c r="F419" s="272" t="s">
        <v>919</v>
      </c>
    </row>
    <row r="420" spans="1:6" x14ac:dyDescent="0.2">
      <c r="A420" s="268" t="s">
        <v>916</v>
      </c>
      <c r="B420" s="268" t="s">
        <v>917</v>
      </c>
      <c r="C420" s="269" t="s">
        <v>990</v>
      </c>
      <c r="D420" s="270" t="s">
        <v>473</v>
      </c>
      <c r="E420" s="271">
        <v>254.99799999999999</v>
      </c>
      <c r="F420" s="272" t="s">
        <v>919</v>
      </c>
    </row>
    <row r="421" spans="1:6" x14ac:dyDescent="0.2">
      <c r="A421" s="268" t="s">
        <v>916</v>
      </c>
      <c r="B421" s="268" t="s">
        <v>917</v>
      </c>
      <c r="C421" s="269" t="s">
        <v>990</v>
      </c>
      <c r="D421" s="270" t="s">
        <v>473</v>
      </c>
      <c r="E421" s="271">
        <v>365.8</v>
      </c>
      <c r="F421" s="272" t="s">
        <v>919</v>
      </c>
    </row>
    <row r="422" spans="1:6" x14ac:dyDescent="0.2">
      <c r="A422" s="268" t="s">
        <v>916</v>
      </c>
      <c r="B422" s="268" t="s">
        <v>917</v>
      </c>
      <c r="C422" s="272" t="s">
        <v>991</v>
      </c>
      <c r="D422" s="270" t="s">
        <v>473</v>
      </c>
      <c r="E422" s="275">
        <v>498.99799999999999</v>
      </c>
      <c r="F422" s="272" t="s">
        <v>919</v>
      </c>
    </row>
    <row r="423" spans="1:6" ht="24" x14ac:dyDescent="0.2">
      <c r="A423" s="268" t="s">
        <v>916</v>
      </c>
      <c r="B423" s="268" t="s">
        <v>917</v>
      </c>
      <c r="C423" s="269" t="s">
        <v>992</v>
      </c>
      <c r="D423" s="270" t="s">
        <v>473</v>
      </c>
      <c r="E423" s="271">
        <v>10.9976</v>
      </c>
      <c r="F423" s="272" t="s">
        <v>919</v>
      </c>
    </row>
    <row r="424" spans="1:6" ht="24" x14ac:dyDescent="0.2">
      <c r="A424" s="268" t="s">
        <v>916</v>
      </c>
      <c r="B424" s="268" t="s">
        <v>917</v>
      </c>
      <c r="C424" s="269" t="s">
        <v>993</v>
      </c>
      <c r="D424" s="270" t="s">
        <v>473</v>
      </c>
      <c r="E424" s="271">
        <v>53.1</v>
      </c>
      <c r="F424" s="272" t="s">
        <v>919</v>
      </c>
    </row>
    <row r="425" spans="1:6" ht="24" x14ac:dyDescent="0.2">
      <c r="A425" s="268" t="s">
        <v>916</v>
      </c>
      <c r="B425" s="268" t="s">
        <v>917</v>
      </c>
      <c r="C425" s="269" t="s">
        <v>994</v>
      </c>
      <c r="D425" s="270" t="s">
        <v>473</v>
      </c>
      <c r="E425" s="271">
        <v>916.505</v>
      </c>
      <c r="F425" s="272" t="s">
        <v>919</v>
      </c>
    </row>
    <row r="426" spans="1:6" ht="24" x14ac:dyDescent="0.2">
      <c r="A426" s="268" t="s">
        <v>916</v>
      </c>
      <c r="B426" s="268" t="s">
        <v>917</v>
      </c>
      <c r="C426" s="269" t="s">
        <v>995</v>
      </c>
      <c r="D426" s="270" t="s">
        <v>473</v>
      </c>
      <c r="E426" s="271">
        <v>5015</v>
      </c>
      <c r="F426" s="272" t="s">
        <v>919</v>
      </c>
    </row>
    <row r="427" spans="1:6" ht="24" x14ac:dyDescent="0.2">
      <c r="A427" s="268" t="s">
        <v>916</v>
      </c>
      <c r="B427" s="268" t="s">
        <v>917</v>
      </c>
      <c r="C427" s="269" t="s">
        <v>996</v>
      </c>
      <c r="D427" s="270" t="s">
        <v>473</v>
      </c>
      <c r="E427" s="271">
        <v>10584.6</v>
      </c>
      <c r="F427" s="272" t="s">
        <v>919</v>
      </c>
    </row>
    <row r="428" spans="1:6" x14ac:dyDescent="0.2">
      <c r="A428" s="268" t="s">
        <v>916</v>
      </c>
      <c r="B428" s="268" t="s">
        <v>917</v>
      </c>
      <c r="C428" s="269" t="s">
        <v>997</v>
      </c>
      <c r="D428" s="270" t="s">
        <v>473</v>
      </c>
      <c r="E428" s="271">
        <v>8.85</v>
      </c>
      <c r="F428" s="272" t="s">
        <v>919</v>
      </c>
    </row>
    <row r="429" spans="1:6" x14ac:dyDescent="0.2">
      <c r="A429" s="268" t="s">
        <v>916</v>
      </c>
      <c r="B429" s="268" t="s">
        <v>917</v>
      </c>
      <c r="C429" s="269" t="s">
        <v>998</v>
      </c>
      <c r="D429" s="270" t="s">
        <v>473</v>
      </c>
      <c r="E429" s="271">
        <v>26.55</v>
      </c>
      <c r="F429" s="272" t="s">
        <v>919</v>
      </c>
    </row>
    <row r="430" spans="1:6" x14ac:dyDescent="0.2">
      <c r="A430" s="268" t="s">
        <v>916</v>
      </c>
      <c r="B430" s="268" t="s">
        <v>917</v>
      </c>
      <c r="C430" s="269" t="s">
        <v>999</v>
      </c>
      <c r="D430" s="270" t="s">
        <v>473</v>
      </c>
      <c r="E430" s="271">
        <v>71.98</v>
      </c>
      <c r="F430" s="272" t="s">
        <v>919</v>
      </c>
    </row>
    <row r="431" spans="1:6" x14ac:dyDescent="0.2">
      <c r="A431" s="268" t="s">
        <v>916</v>
      </c>
      <c r="B431" s="268" t="s">
        <v>917</v>
      </c>
      <c r="C431" s="269" t="s">
        <v>1000</v>
      </c>
      <c r="D431" s="270" t="s">
        <v>473</v>
      </c>
      <c r="E431" s="271">
        <v>278.77499999999998</v>
      </c>
      <c r="F431" s="272" t="s">
        <v>919</v>
      </c>
    </row>
    <row r="432" spans="1:6" x14ac:dyDescent="0.2">
      <c r="A432" s="268" t="s">
        <v>916</v>
      </c>
      <c r="B432" s="268" t="s">
        <v>917</v>
      </c>
      <c r="C432" s="269" t="s">
        <v>1001</v>
      </c>
      <c r="D432" s="270" t="s">
        <v>473</v>
      </c>
      <c r="E432" s="271">
        <v>32.001600000000003</v>
      </c>
      <c r="F432" s="272" t="s">
        <v>919</v>
      </c>
    </row>
    <row r="433" spans="1:6" x14ac:dyDescent="0.2">
      <c r="A433" s="268" t="s">
        <v>916</v>
      </c>
      <c r="B433" s="268" t="s">
        <v>917</v>
      </c>
      <c r="C433" s="269" t="s">
        <v>1002</v>
      </c>
      <c r="D433" s="270" t="s">
        <v>473</v>
      </c>
      <c r="E433" s="271">
        <v>33.04</v>
      </c>
      <c r="F433" s="272" t="s">
        <v>919</v>
      </c>
    </row>
    <row r="434" spans="1:6" x14ac:dyDescent="0.2">
      <c r="A434" s="268" t="s">
        <v>916</v>
      </c>
      <c r="B434" s="268" t="s">
        <v>917</v>
      </c>
      <c r="C434" s="269" t="s">
        <v>1003</v>
      </c>
      <c r="D434" s="270" t="s">
        <v>473</v>
      </c>
      <c r="E434" s="271">
        <v>24.78</v>
      </c>
      <c r="F434" s="272" t="s">
        <v>919</v>
      </c>
    </row>
    <row r="435" spans="1:6" x14ac:dyDescent="0.2">
      <c r="A435" s="268" t="s">
        <v>916</v>
      </c>
      <c r="B435" s="268" t="s">
        <v>917</v>
      </c>
      <c r="C435" s="269" t="s">
        <v>1004</v>
      </c>
      <c r="D435" s="270" t="s">
        <v>473</v>
      </c>
      <c r="E435" s="271">
        <v>21.24</v>
      </c>
      <c r="F435" s="272" t="s">
        <v>919</v>
      </c>
    </row>
    <row r="436" spans="1:6" ht="24" x14ac:dyDescent="0.2">
      <c r="A436" s="268" t="s">
        <v>916</v>
      </c>
      <c r="B436" s="268" t="s">
        <v>917</v>
      </c>
      <c r="C436" s="269" t="s">
        <v>1005</v>
      </c>
      <c r="D436" s="270" t="s">
        <v>473</v>
      </c>
      <c r="E436" s="271">
        <v>8379.4282999999996</v>
      </c>
      <c r="F436" s="272" t="s">
        <v>919</v>
      </c>
    </row>
    <row r="437" spans="1:6" ht="24" x14ac:dyDescent="0.2">
      <c r="A437" s="268" t="s">
        <v>916</v>
      </c>
      <c r="B437" s="268" t="s">
        <v>917</v>
      </c>
      <c r="C437" s="269" t="s">
        <v>1006</v>
      </c>
      <c r="D437" s="270" t="s">
        <v>473</v>
      </c>
      <c r="E437" s="271">
        <v>3100.0016999999998</v>
      </c>
      <c r="F437" s="272" t="s">
        <v>919</v>
      </c>
    </row>
    <row r="438" spans="1:6" ht="24" x14ac:dyDescent="0.2">
      <c r="A438" s="268" t="s">
        <v>916</v>
      </c>
      <c r="B438" s="268" t="s">
        <v>917</v>
      </c>
      <c r="C438" s="269" t="s">
        <v>1007</v>
      </c>
      <c r="D438" s="270" t="s">
        <v>473</v>
      </c>
      <c r="E438" s="271">
        <v>7601.18</v>
      </c>
      <c r="F438" s="272" t="s">
        <v>919</v>
      </c>
    </row>
    <row r="439" spans="1:6" x14ac:dyDescent="0.2">
      <c r="A439" s="268" t="s">
        <v>916</v>
      </c>
      <c r="B439" s="268" t="s">
        <v>917</v>
      </c>
      <c r="C439" s="269" t="s">
        <v>1008</v>
      </c>
      <c r="D439" s="270" t="s">
        <v>473</v>
      </c>
      <c r="E439" s="271">
        <v>5.31</v>
      </c>
      <c r="F439" s="272" t="s">
        <v>919</v>
      </c>
    </row>
    <row r="440" spans="1:6" x14ac:dyDescent="0.2">
      <c r="A440" s="268" t="s">
        <v>916</v>
      </c>
      <c r="B440" s="268" t="s">
        <v>917</v>
      </c>
      <c r="C440" s="269" t="s">
        <v>1009</v>
      </c>
      <c r="D440" s="270" t="s">
        <v>473</v>
      </c>
      <c r="E440" s="271">
        <v>9.6760000000000002</v>
      </c>
      <c r="F440" s="272" t="s">
        <v>919</v>
      </c>
    </row>
    <row r="441" spans="1:6" x14ac:dyDescent="0.2">
      <c r="A441" s="268" t="s">
        <v>916</v>
      </c>
      <c r="B441" s="268" t="s">
        <v>917</v>
      </c>
      <c r="C441" s="269" t="s">
        <v>1010</v>
      </c>
      <c r="D441" s="270" t="s">
        <v>473</v>
      </c>
      <c r="E441" s="271">
        <v>25.924600000000002</v>
      </c>
      <c r="F441" s="272" t="s">
        <v>919</v>
      </c>
    </row>
    <row r="442" spans="1:6" x14ac:dyDescent="0.2">
      <c r="A442" s="268" t="s">
        <v>916</v>
      </c>
      <c r="B442" s="268" t="s">
        <v>917</v>
      </c>
      <c r="C442" s="269" t="s">
        <v>1011</v>
      </c>
      <c r="D442" s="270" t="s">
        <v>473</v>
      </c>
      <c r="E442" s="271">
        <v>4163.9250000000002</v>
      </c>
      <c r="F442" s="272" t="s">
        <v>919</v>
      </c>
    </row>
    <row r="443" spans="1:6" x14ac:dyDescent="0.2">
      <c r="A443" s="268" t="s">
        <v>916</v>
      </c>
      <c r="B443" s="268" t="s">
        <v>917</v>
      </c>
      <c r="C443" s="269" t="s">
        <v>1012</v>
      </c>
      <c r="D443" s="270" t="s">
        <v>473</v>
      </c>
      <c r="E443" s="271">
        <v>15.34</v>
      </c>
      <c r="F443" s="272" t="s">
        <v>919</v>
      </c>
    </row>
    <row r="444" spans="1:6" x14ac:dyDescent="0.2">
      <c r="A444" s="268" t="s">
        <v>916</v>
      </c>
      <c r="B444" s="268" t="s">
        <v>917</v>
      </c>
      <c r="C444" s="269" t="s">
        <v>1013</v>
      </c>
      <c r="D444" s="270" t="s">
        <v>473</v>
      </c>
      <c r="E444" s="271">
        <v>788.24</v>
      </c>
      <c r="F444" s="272" t="s">
        <v>919</v>
      </c>
    </row>
    <row r="445" spans="1:6" x14ac:dyDescent="0.2">
      <c r="A445" s="268" t="s">
        <v>916</v>
      </c>
      <c r="B445" s="268" t="s">
        <v>917</v>
      </c>
      <c r="C445" s="268" t="s">
        <v>1014</v>
      </c>
      <c r="D445" s="270" t="s">
        <v>473</v>
      </c>
      <c r="E445" s="273">
        <v>1888</v>
      </c>
      <c r="F445" s="274" t="s">
        <v>919</v>
      </c>
    </row>
    <row r="446" spans="1:6" x14ac:dyDescent="0.2">
      <c r="A446" s="268" t="s">
        <v>916</v>
      </c>
      <c r="B446" s="268" t="s">
        <v>917</v>
      </c>
      <c r="C446" s="268" t="s">
        <v>1015</v>
      </c>
      <c r="D446" s="270" t="s">
        <v>473</v>
      </c>
      <c r="E446" s="273">
        <v>1888</v>
      </c>
      <c r="F446" s="274" t="s">
        <v>919</v>
      </c>
    </row>
    <row r="447" spans="1:6" x14ac:dyDescent="0.2">
      <c r="A447" s="268" t="s">
        <v>916</v>
      </c>
      <c r="B447" s="268" t="s">
        <v>917</v>
      </c>
      <c r="C447" s="268" t="s">
        <v>1016</v>
      </c>
      <c r="D447" s="270" t="s">
        <v>473</v>
      </c>
      <c r="E447" s="273">
        <v>1858.5</v>
      </c>
      <c r="F447" s="274" t="s">
        <v>919</v>
      </c>
    </row>
    <row r="448" spans="1:6" x14ac:dyDescent="0.2">
      <c r="A448" s="268" t="s">
        <v>916</v>
      </c>
      <c r="B448" s="268" t="s">
        <v>917</v>
      </c>
      <c r="C448" s="269" t="s">
        <v>1017</v>
      </c>
      <c r="D448" s="270" t="s">
        <v>500</v>
      </c>
      <c r="E448" s="271">
        <v>27.14</v>
      </c>
      <c r="F448" s="272" t="s">
        <v>919</v>
      </c>
    </row>
    <row r="449" spans="1:6" x14ac:dyDescent="0.2">
      <c r="A449" s="268" t="s">
        <v>916</v>
      </c>
      <c r="B449" s="268" t="s">
        <v>917</v>
      </c>
      <c r="C449" s="269" t="s">
        <v>1018</v>
      </c>
      <c r="D449" s="270" t="s">
        <v>473</v>
      </c>
      <c r="E449" s="271">
        <v>33.4176</v>
      </c>
      <c r="F449" s="272" t="s">
        <v>919</v>
      </c>
    </row>
    <row r="450" spans="1:6" x14ac:dyDescent="0.2">
      <c r="A450" s="268" t="s">
        <v>916</v>
      </c>
      <c r="B450" s="268" t="s">
        <v>917</v>
      </c>
      <c r="C450" s="269" t="s">
        <v>1019</v>
      </c>
      <c r="D450" s="270" t="s">
        <v>473</v>
      </c>
      <c r="E450" s="271">
        <v>46.999499999999998</v>
      </c>
      <c r="F450" s="272" t="s">
        <v>919</v>
      </c>
    </row>
    <row r="451" spans="1:6" x14ac:dyDescent="0.2">
      <c r="A451" s="268" t="s">
        <v>916</v>
      </c>
      <c r="B451" s="268" t="s">
        <v>917</v>
      </c>
      <c r="C451" s="269" t="s">
        <v>1020</v>
      </c>
      <c r="D451" s="270" t="s">
        <v>473</v>
      </c>
      <c r="E451" s="271">
        <v>49.206000000000003</v>
      </c>
      <c r="F451" s="272" t="s">
        <v>919</v>
      </c>
    </row>
    <row r="452" spans="1:6" x14ac:dyDescent="0.2">
      <c r="A452" s="268" t="s">
        <v>916</v>
      </c>
      <c r="B452" s="268" t="s">
        <v>917</v>
      </c>
      <c r="C452" s="269" t="s">
        <v>1021</v>
      </c>
      <c r="D452" s="270" t="s">
        <v>473</v>
      </c>
      <c r="E452" s="271">
        <v>619.5</v>
      </c>
      <c r="F452" s="272" t="s">
        <v>919</v>
      </c>
    </row>
    <row r="453" spans="1:6" ht="18" customHeight="1" x14ac:dyDescent="0.2">
      <c r="A453" s="268" t="s">
        <v>916</v>
      </c>
      <c r="B453" s="268" t="s">
        <v>917</v>
      </c>
      <c r="C453" s="269" t="s">
        <v>1022</v>
      </c>
      <c r="D453" s="270" t="s">
        <v>473</v>
      </c>
      <c r="E453" s="271">
        <v>49.607300000000002</v>
      </c>
      <c r="F453" s="272" t="s">
        <v>919</v>
      </c>
    </row>
    <row r="454" spans="1:6" x14ac:dyDescent="0.2">
      <c r="A454" s="268" t="s">
        <v>916</v>
      </c>
      <c r="B454" s="268" t="s">
        <v>917</v>
      </c>
      <c r="C454" s="269" t="s">
        <v>1023</v>
      </c>
      <c r="D454" s="270" t="s">
        <v>473</v>
      </c>
      <c r="E454" s="271">
        <v>1362.9</v>
      </c>
      <c r="F454" s="272" t="s">
        <v>919</v>
      </c>
    </row>
    <row r="455" spans="1:6" x14ac:dyDescent="0.2">
      <c r="A455" s="268" t="s">
        <v>916</v>
      </c>
      <c r="B455" s="268" t="s">
        <v>917</v>
      </c>
      <c r="C455" s="269" t="s">
        <v>1024</v>
      </c>
      <c r="D455" s="270" t="s">
        <v>473</v>
      </c>
      <c r="E455" s="271">
        <v>114.46</v>
      </c>
      <c r="F455" s="272" t="s">
        <v>919</v>
      </c>
    </row>
    <row r="456" spans="1:6" ht="18.95" customHeight="1" x14ac:dyDescent="0.2">
      <c r="A456" s="268" t="s">
        <v>916</v>
      </c>
      <c r="B456" s="268" t="s">
        <v>917</v>
      </c>
      <c r="C456" s="269" t="s">
        <v>1025</v>
      </c>
      <c r="D456" s="270" t="s">
        <v>473</v>
      </c>
      <c r="E456" s="271">
        <v>4399.9949999999999</v>
      </c>
      <c r="F456" s="272" t="s">
        <v>919</v>
      </c>
    </row>
    <row r="457" spans="1:6" ht="18.95" customHeight="1" x14ac:dyDescent="0.2">
      <c r="A457" s="268" t="s">
        <v>916</v>
      </c>
      <c r="B457" s="268" t="s">
        <v>917</v>
      </c>
      <c r="C457" s="269" t="s">
        <v>1026</v>
      </c>
      <c r="D457" s="270" t="s">
        <v>473</v>
      </c>
      <c r="E457" s="271">
        <v>2242</v>
      </c>
      <c r="F457" s="272" t="s">
        <v>919</v>
      </c>
    </row>
    <row r="458" spans="1:6" ht="18.95" customHeight="1" x14ac:dyDescent="0.2">
      <c r="A458" s="268" t="s">
        <v>916</v>
      </c>
      <c r="B458" s="268" t="s">
        <v>917</v>
      </c>
      <c r="C458" s="269" t="s">
        <v>1027</v>
      </c>
      <c r="D458" s="270" t="s">
        <v>473</v>
      </c>
      <c r="E458" s="271">
        <v>1982.4</v>
      </c>
      <c r="F458" s="272" t="s">
        <v>919</v>
      </c>
    </row>
    <row r="459" spans="1:6" ht="24" x14ac:dyDescent="0.2">
      <c r="A459" s="268" t="s">
        <v>916</v>
      </c>
      <c r="B459" s="268" t="s">
        <v>917</v>
      </c>
      <c r="C459" s="269" t="s">
        <v>1028</v>
      </c>
      <c r="D459" s="270" t="s">
        <v>473</v>
      </c>
      <c r="E459" s="271">
        <v>2006</v>
      </c>
      <c r="F459" s="272" t="s">
        <v>919</v>
      </c>
    </row>
    <row r="460" spans="1:6" ht="15" customHeight="1" x14ac:dyDescent="0.2">
      <c r="A460" s="268" t="s">
        <v>916</v>
      </c>
      <c r="B460" s="268" t="s">
        <v>917</v>
      </c>
      <c r="C460" s="269" t="s">
        <v>1029</v>
      </c>
      <c r="D460" s="270" t="s">
        <v>473</v>
      </c>
      <c r="E460" s="271">
        <v>3186</v>
      </c>
      <c r="F460" s="272" t="s">
        <v>919</v>
      </c>
    </row>
    <row r="461" spans="1:6" ht="24" x14ac:dyDescent="0.2">
      <c r="A461" s="268" t="s">
        <v>916</v>
      </c>
      <c r="B461" s="268" t="s">
        <v>917</v>
      </c>
      <c r="C461" s="269" t="s">
        <v>1030</v>
      </c>
      <c r="D461" s="270" t="s">
        <v>473</v>
      </c>
      <c r="E461" s="271">
        <v>2908.2525000000001</v>
      </c>
      <c r="F461" s="272" t="s">
        <v>919</v>
      </c>
    </row>
    <row r="462" spans="1:6" ht="20.25" customHeight="1" x14ac:dyDescent="0.2">
      <c r="A462" s="268" t="s">
        <v>916</v>
      </c>
      <c r="B462" s="268" t="s">
        <v>917</v>
      </c>
      <c r="C462" s="269" t="s">
        <v>1031</v>
      </c>
      <c r="D462" s="270" t="s">
        <v>473</v>
      </c>
      <c r="E462" s="271">
        <v>4979.6000000000004</v>
      </c>
      <c r="F462" s="272" t="s">
        <v>919</v>
      </c>
    </row>
    <row r="463" spans="1:6" ht="21.75" customHeight="1" x14ac:dyDescent="0.2">
      <c r="A463" s="268" t="s">
        <v>916</v>
      </c>
      <c r="B463" s="268" t="s">
        <v>917</v>
      </c>
      <c r="C463" s="269" t="s">
        <v>1032</v>
      </c>
      <c r="D463" s="270" t="s">
        <v>473</v>
      </c>
      <c r="E463" s="271">
        <v>4248</v>
      </c>
      <c r="F463" s="272" t="s">
        <v>919</v>
      </c>
    </row>
    <row r="464" spans="1:6" ht="21.75" customHeight="1" x14ac:dyDescent="0.2">
      <c r="A464" s="268" t="s">
        <v>916</v>
      </c>
      <c r="B464" s="268" t="s">
        <v>917</v>
      </c>
      <c r="C464" s="269" t="s">
        <v>1033</v>
      </c>
      <c r="D464" s="270" t="s">
        <v>473</v>
      </c>
      <c r="E464" s="271">
        <v>2419</v>
      </c>
      <c r="F464" s="272" t="s">
        <v>919</v>
      </c>
    </row>
    <row r="465" spans="1:6" ht="15" customHeight="1" x14ac:dyDescent="0.2">
      <c r="A465" s="268" t="s">
        <v>916</v>
      </c>
      <c r="B465" s="268" t="s">
        <v>917</v>
      </c>
      <c r="C465" s="269" t="s">
        <v>1034</v>
      </c>
      <c r="D465" s="270" t="s">
        <v>473</v>
      </c>
      <c r="E465" s="271">
        <v>5015</v>
      </c>
      <c r="F465" s="272" t="s">
        <v>919</v>
      </c>
    </row>
    <row r="466" spans="1:6" ht="17.100000000000001" customHeight="1" x14ac:dyDescent="0.2">
      <c r="A466" s="268" t="s">
        <v>916</v>
      </c>
      <c r="B466" s="268" t="s">
        <v>917</v>
      </c>
      <c r="C466" s="269" t="s">
        <v>1035</v>
      </c>
      <c r="D466" s="270" t="s">
        <v>473</v>
      </c>
      <c r="E466" s="271">
        <v>4398.45</v>
      </c>
      <c r="F466" s="272" t="s">
        <v>919</v>
      </c>
    </row>
    <row r="467" spans="1:6" ht="14.1" customHeight="1" x14ac:dyDescent="0.2">
      <c r="A467" s="268" t="s">
        <v>916</v>
      </c>
      <c r="B467" s="268" t="s">
        <v>917</v>
      </c>
      <c r="C467" s="269" t="s">
        <v>1036</v>
      </c>
      <c r="D467" s="270" t="s">
        <v>473</v>
      </c>
      <c r="E467" s="271">
        <v>8142</v>
      </c>
      <c r="F467" s="272" t="s">
        <v>919</v>
      </c>
    </row>
    <row r="468" spans="1:6" ht="14.1" customHeight="1" x14ac:dyDescent="0.2">
      <c r="A468" s="268" t="s">
        <v>916</v>
      </c>
      <c r="B468" s="268" t="s">
        <v>917</v>
      </c>
      <c r="C468" s="269" t="s">
        <v>1037</v>
      </c>
      <c r="D468" s="270" t="s">
        <v>473</v>
      </c>
      <c r="E468" s="271">
        <v>6608</v>
      </c>
      <c r="F468" s="272" t="s">
        <v>919</v>
      </c>
    </row>
    <row r="469" spans="1:6" ht="15" customHeight="1" x14ac:dyDescent="0.2">
      <c r="A469" s="268" t="s">
        <v>916</v>
      </c>
      <c r="B469" s="268" t="s">
        <v>917</v>
      </c>
      <c r="C469" s="269" t="s">
        <v>1038</v>
      </c>
      <c r="D469" s="270" t="s">
        <v>473</v>
      </c>
      <c r="E469" s="271">
        <v>1899.8</v>
      </c>
      <c r="F469" s="272" t="s">
        <v>919</v>
      </c>
    </row>
    <row r="470" spans="1:6" ht="24" x14ac:dyDescent="0.2">
      <c r="A470" s="268" t="s">
        <v>916</v>
      </c>
      <c r="B470" s="268" t="s">
        <v>917</v>
      </c>
      <c r="C470" s="269" t="s">
        <v>1039</v>
      </c>
      <c r="D470" s="270" t="s">
        <v>473</v>
      </c>
      <c r="E470" s="271">
        <v>7788</v>
      </c>
      <c r="F470" s="272" t="s">
        <v>919</v>
      </c>
    </row>
    <row r="471" spans="1:6" ht="24" x14ac:dyDescent="0.2">
      <c r="A471" s="268" t="s">
        <v>916</v>
      </c>
      <c r="B471" s="268" t="s">
        <v>917</v>
      </c>
      <c r="C471" s="269" t="s">
        <v>1040</v>
      </c>
      <c r="D471" s="270" t="s">
        <v>473</v>
      </c>
      <c r="E471" s="271">
        <v>8732</v>
      </c>
      <c r="F471" s="272" t="s">
        <v>919</v>
      </c>
    </row>
    <row r="472" spans="1:6" ht="14.1" customHeight="1" x14ac:dyDescent="0.2">
      <c r="A472" s="268" t="s">
        <v>916</v>
      </c>
      <c r="B472" s="268" t="s">
        <v>917</v>
      </c>
      <c r="C472" s="269" t="s">
        <v>1041</v>
      </c>
      <c r="D472" s="270" t="s">
        <v>473</v>
      </c>
      <c r="E472" s="271">
        <v>1911.01</v>
      </c>
      <c r="F472" s="272" t="s">
        <v>919</v>
      </c>
    </row>
    <row r="473" spans="1:6" ht="14.1" customHeight="1" x14ac:dyDescent="0.2">
      <c r="A473" s="268" t="s">
        <v>916</v>
      </c>
      <c r="B473" s="268" t="s">
        <v>917</v>
      </c>
      <c r="C473" s="269" t="s">
        <v>1042</v>
      </c>
      <c r="D473" s="270" t="s">
        <v>473</v>
      </c>
      <c r="E473" s="271">
        <v>7670</v>
      </c>
      <c r="F473" s="272" t="s">
        <v>919</v>
      </c>
    </row>
    <row r="474" spans="1:6" ht="15.95" customHeight="1" x14ac:dyDescent="0.2">
      <c r="A474" s="268" t="s">
        <v>916</v>
      </c>
      <c r="B474" s="268" t="s">
        <v>917</v>
      </c>
      <c r="C474" s="269" t="s">
        <v>1043</v>
      </c>
      <c r="D474" s="270" t="s">
        <v>473</v>
      </c>
      <c r="E474" s="271">
        <v>14.75</v>
      </c>
      <c r="F474" s="272" t="s">
        <v>919</v>
      </c>
    </row>
    <row r="475" spans="1:6" ht="15.95" customHeight="1" x14ac:dyDescent="0.2">
      <c r="A475" s="268" t="s">
        <v>916</v>
      </c>
      <c r="B475" s="268" t="s">
        <v>917</v>
      </c>
      <c r="C475" s="269" t="s">
        <v>1044</v>
      </c>
      <c r="D475" s="270" t="s">
        <v>473</v>
      </c>
      <c r="E475" s="271">
        <v>233.64</v>
      </c>
      <c r="F475" s="272" t="s">
        <v>919</v>
      </c>
    </row>
    <row r="476" spans="1:6" ht="15" customHeight="1" x14ac:dyDescent="0.2">
      <c r="A476" s="276" t="s">
        <v>1045</v>
      </c>
      <c r="B476" s="276" t="s">
        <v>1046</v>
      </c>
      <c r="C476" s="277" t="s">
        <v>1047</v>
      </c>
      <c r="D476" s="278" t="s">
        <v>871</v>
      </c>
      <c r="E476" s="279">
        <v>250</v>
      </c>
      <c r="F476" s="280" t="s">
        <v>1048</v>
      </c>
    </row>
    <row r="477" spans="1:6" x14ac:dyDescent="0.2">
      <c r="A477" s="276" t="s">
        <v>1045</v>
      </c>
      <c r="B477" s="276" t="s">
        <v>1046</v>
      </c>
      <c r="C477" s="277" t="s">
        <v>1049</v>
      </c>
      <c r="D477" s="278" t="s">
        <v>473</v>
      </c>
      <c r="E477" s="279">
        <v>362.25</v>
      </c>
      <c r="F477" s="280" t="s">
        <v>1050</v>
      </c>
    </row>
    <row r="478" spans="1:6" ht="15" customHeight="1" x14ac:dyDescent="0.2">
      <c r="A478" s="276" t="s">
        <v>1045</v>
      </c>
      <c r="B478" s="276" t="s">
        <v>1046</v>
      </c>
      <c r="C478" s="277" t="s">
        <v>1051</v>
      </c>
      <c r="D478" s="278" t="s">
        <v>473</v>
      </c>
      <c r="E478" s="279">
        <v>402.67669999999998</v>
      </c>
      <c r="F478" s="280" t="s">
        <v>1048</v>
      </c>
    </row>
    <row r="479" spans="1:6" x14ac:dyDescent="0.2">
      <c r="A479" s="276" t="s">
        <v>1045</v>
      </c>
      <c r="B479" s="276" t="s">
        <v>1046</v>
      </c>
      <c r="C479" s="281" t="s">
        <v>1052</v>
      </c>
      <c r="D479" s="282" t="s">
        <v>473</v>
      </c>
      <c r="E479" s="283">
        <v>475.16</v>
      </c>
      <c r="F479" s="280" t="s">
        <v>1050</v>
      </c>
    </row>
    <row r="480" spans="1:6" ht="15.95" customHeight="1" x14ac:dyDescent="0.2">
      <c r="A480" s="276" t="s">
        <v>1045</v>
      </c>
      <c r="B480" s="276" t="s">
        <v>1046</v>
      </c>
      <c r="C480" s="277" t="s">
        <v>1053</v>
      </c>
      <c r="D480" s="278" t="s">
        <v>473</v>
      </c>
      <c r="E480" s="279">
        <v>466.1</v>
      </c>
      <c r="F480" s="280" t="s">
        <v>1048</v>
      </c>
    </row>
    <row r="481" spans="1:6" x14ac:dyDescent="0.2">
      <c r="A481" s="276" t="s">
        <v>1045</v>
      </c>
      <c r="B481" s="276" t="s">
        <v>1046</v>
      </c>
      <c r="C481" s="277" t="s">
        <v>1054</v>
      </c>
      <c r="D481" s="278" t="s">
        <v>473</v>
      </c>
      <c r="E481" s="279">
        <v>475.16</v>
      </c>
      <c r="F481" s="280" t="s">
        <v>1050</v>
      </c>
    </row>
    <row r="482" spans="1:6" ht="17.100000000000001" customHeight="1" x14ac:dyDescent="0.2">
      <c r="A482" s="276" t="s">
        <v>1045</v>
      </c>
      <c r="B482" s="276" t="s">
        <v>1046</v>
      </c>
      <c r="C482" s="277" t="s">
        <v>1055</v>
      </c>
      <c r="D482" s="278" t="s">
        <v>790</v>
      </c>
      <c r="E482" s="279">
        <v>148</v>
      </c>
      <c r="F482" s="280" t="s">
        <v>1048</v>
      </c>
    </row>
    <row r="483" spans="1:6" x14ac:dyDescent="0.2">
      <c r="A483" s="276" t="s">
        <v>1045</v>
      </c>
      <c r="B483" s="276" t="s">
        <v>1046</v>
      </c>
      <c r="C483" s="277" t="s">
        <v>1056</v>
      </c>
      <c r="D483" s="278" t="s">
        <v>790</v>
      </c>
      <c r="E483" s="279">
        <v>393.75</v>
      </c>
      <c r="F483" s="280" t="s">
        <v>1050</v>
      </c>
    </row>
    <row r="484" spans="1:6" x14ac:dyDescent="0.2">
      <c r="A484" s="276" t="s">
        <v>1045</v>
      </c>
      <c r="B484" s="276" t="s">
        <v>1046</v>
      </c>
      <c r="C484" s="277" t="s">
        <v>1057</v>
      </c>
      <c r="D484" s="278" t="s">
        <v>473</v>
      </c>
      <c r="E484" s="279">
        <v>1535.12</v>
      </c>
      <c r="F484" s="280" t="s">
        <v>1050</v>
      </c>
    </row>
    <row r="485" spans="1:6" x14ac:dyDescent="0.2">
      <c r="A485" s="276" t="s">
        <v>1045</v>
      </c>
      <c r="B485" s="276" t="s">
        <v>1046</v>
      </c>
      <c r="C485" s="277" t="s">
        <v>1058</v>
      </c>
      <c r="D485" s="278" t="s">
        <v>473</v>
      </c>
      <c r="E485" s="279">
        <v>1300.95</v>
      </c>
      <c r="F485" s="280" t="s">
        <v>1048</v>
      </c>
    </row>
    <row r="486" spans="1:6" x14ac:dyDescent="0.2">
      <c r="A486" s="276" t="s">
        <v>1045</v>
      </c>
      <c r="B486" s="276" t="s">
        <v>1046</v>
      </c>
      <c r="C486" s="277" t="s">
        <v>1059</v>
      </c>
      <c r="D486" s="278" t="s">
        <v>473</v>
      </c>
      <c r="E486" s="279">
        <v>299.72000000000003</v>
      </c>
      <c r="F486" s="280" t="s">
        <v>1050</v>
      </c>
    </row>
    <row r="487" spans="1:6" x14ac:dyDescent="0.2">
      <c r="A487" s="276" t="s">
        <v>1045</v>
      </c>
      <c r="B487" s="276" t="s">
        <v>1046</v>
      </c>
      <c r="C487" s="277" t="s">
        <v>1060</v>
      </c>
      <c r="D487" s="278" t="s">
        <v>473</v>
      </c>
      <c r="E487" s="279">
        <v>236</v>
      </c>
      <c r="F487" s="280" t="s">
        <v>1048</v>
      </c>
    </row>
    <row r="488" spans="1:6" x14ac:dyDescent="0.2">
      <c r="A488" s="276" t="s">
        <v>1045</v>
      </c>
      <c r="B488" s="276" t="s">
        <v>1046</v>
      </c>
      <c r="C488" s="277" t="s">
        <v>1061</v>
      </c>
      <c r="D488" s="278" t="s">
        <v>473</v>
      </c>
      <c r="E488" s="279">
        <v>131.58000000000001</v>
      </c>
      <c r="F488" s="280" t="s">
        <v>1050</v>
      </c>
    </row>
    <row r="489" spans="1:6" ht="21.95" customHeight="1" x14ac:dyDescent="0.2">
      <c r="A489" s="276" t="s">
        <v>1045</v>
      </c>
      <c r="B489" s="276" t="s">
        <v>1046</v>
      </c>
      <c r="C489" s="277" t="s">
        <v>1062</v>
      </c>
      <c r="D489" s="278" t="s">
        <v>473</v>
      </c>
      <c r="E489" s="279">
        <v>136.29</v>
      </c>
      <c r="F489" s="280" t="s">
        <v>1048</v>
      </c>
    </row>
    <row r="490" spans="1:6" ht="24.75" customHeight="1" x14ac:dyDescent="0.2">
      <c r="A490" s="276" t="s">
        <v>1045</v>
      </c>
      <c r="B490" s="276" t="s">
        <v>1046</v>
      </c>
      <c r="C490" s="277" t="s">
        <v>1063</v>
      </c>
      <c r="D490" s="278" t="s">
        <v>473</v>
      </c>
      <c r="E490" s="279">
        <v>74.34</v>
      </c>
      <c r="F490" s="280" t="s">
        <v>1048</v>
      </c>
    </row>
    <row r="491" spans="1:6" ht="27.75" customHeight="1" x14ac:dyDescent="0.2">
      <c r="A491" s="276" t="s">
        <v>1045</v>
      </c>
      <c r="B491" s="276" t="s">
        <v>1046</v>
      </c>
      <c r="C491" s="277" t="s">
        <v>1064</v>
      </c>
      <c r="D491" s="278" t="s">
        <v>473</v>
      </c>
      <c r="E491" s="279">
        <v>52.4983</v>
      </c>
      <c r="F491" s="280" t="s">
        <v>1048</v>
      </c>
    </row>
    <row r="492" spans="1:6" ht="24.95" customHeight="1" x14ac:dyDescent="0.2">
      <c r="A492" s="276" t="s">
        <v>1045</v>
      </c>
      <c r="B492" s="276" t="s">
        <v>1046</v>
      </c>
      <c r="C492" s="277" t="s">
        <v>1065</v>
      </c>
      <c r="D492" s="278" t="s">
        <v>473</v>
      </c>
      <c r="E492" s="279">
        <v>61.95</v>
      </c>
      <c r="F492" s="280" t="s">
        <v>1050</v>
      </c>
    </row>
    <row r="493" spans="1:6" ht="20.100000000000001" customHeight="1" x14ac:dyDescent="0.2">
      <c r="A493" s="276" t="s">
        <v>1045</v>
      </c>
      <c r="B493" s="276" t="s">
        <v>1046</v>
      </c>
      <c r="C493" s="277" t="s">
        <v>1066</v>
      </c>
      <c r="D493" s="278" t="s">
        <v>473</v>
      </c>
      <c r="E493" s="279">
        <v>94.352699999999999</v>
      </c>
      <c r="F493" s="280" t="s">
        <v>1048</v>
      </c>
    </row>
    <row r="494" spans="1:6" ht="21" customHeight="1" x14ac:dyDescent="0.2">
      <c r="A494" s="276" t="s">
        <v>1045</v>
      </c>
      <c r="B494" s="276" t="s">
        <v>1046</v>
      </c>
      <c r="C494" s="277" t="s">
        <v>1067</v>
      </c>
      <c r="D494" s="278" t="s">
        <v>473</v>
      </c>
      <c r="E494" s="279">
        <v>131.58199999999999</v>
      </c>
      <c r="F494" s="280" t="s">
        <v>1050</v>
      </c>
    </row>
    <row r="495" spans="1:6" ht="22.5" customHeight="1" x14ac:dyDescent="0.2">
      <c r="A495" s="276" t="s">
        <v>1045</v>
      </c>
      <c r="B495" s="276" t="s">
        <v>1046</v>
      </c>
      <c r="C495" s="277" t="s">
        <v>1068</v>
      </c>
      <c r="D495" s="278" t="s">
        <v>473</v>
      </c>
      <c r="E495" s="279">
        <v>94.352699999999999</v>
      </c>
      <c r="F495" s="280" t="s">
        <v>1048</v>
      </c>
    </row>
    <row r="496" spans="1:6" ht="21" customHeight="1" x14ac:dyDescent="0.2">
      <c r="A496" s="276" t="s">
        <v>1045</v>
      </c>
      <c r="B496" s="276" t="s">
        <v>1046</v>
      </c>
      <c r="C496" s="277" t="s">
        <v>1069</v>
      </c>
      <c r="D496" s="278" t="s">
        <v>473</v>
      </c>
      <c r="E496" s="279">
        <v>131.58199999999999</v>
      </c>
      <c r="F496" s="280" t="s">
        <v>1050</v>
      </c>
    </row>
    <row r="497" spans="1:6" ht="21" customHeight="1" x14ac:dyDescent="0.2">
      <c r="A497" s="276" t="s">
        <v>1045</v>
      </c>
      <c r="B497" s="276" t="s">
        <v>1046</v>
      </c>
      <c r="C497" s="277" t="s">
        <v>1070</v>
      </c>
      <c r="D497" s="278" t="s">
        <v>473</v>
      </c>
      <c r="E497" s="279">
        <v>43.365299999999998</v>
      </c>
      <c r="F497" s="280" t="s">
        <v>1048</v>
      </c>
    </row>
    <row r="498" spans="1:6" ht="23.25" customHeight="1" x14ac:dyDescent="0.2">
      <c r="A498" s="276" t="s">
        <v>1045</v>
      </c>
      <c r="B498" s="276" t="s">
        <v>1046</v>
      </c>
      <c r="C498" s="277" t="s">
        <v>1071</v>
      </c>
      <c r="D498" s="278" t="s">
        <v>473</v>
      </c>
      <c r="E498" s="279">
        <v>78.75</v>
      </c>
      <c r="F498" s="280" t="s">
        <v>1050</v>
      </c>
    </row>
    <row r="499" spans="1:6" ht="23.25" customHeight="1" x14ac:dyDescent="0.2">
      <c r="A499" s="276" t="s">
        <v>1045</v>
      </c>
      <c r="B499" s="276" t="s">
        <v>1046</v>
      </c>
      <c r="C499" s="277" t="s">
        <v>1072</v>
      </c>
      <c r="D499" s="278" t="s">
        <v>473</v>
      </c>
      <c r="E499" s="279">
        <v>73</v>
      </c>
      <c r="F499" s="280" t="s">
        <v>1048</v>
      </c>
    </row>
    <row r="500" spans="1:6" ht="15" customHeight="1" x14ac:dyDescent="0.2">
      <c r="A500" s="276" t="s">
        <v>1045</v>
      </c>
      <c r="B500" s="276" t="s">
        <v>1046</v>
      </c>
      <c r="C500" s="277" t="s">
        <v>1073</v>
      </c>
      <c r="D500" s="278" t="s">
        <v>473</v>
      </c>
      <c r="E500" s="279">
        <v>723.70500000000004</v>
      </c>
      <c r="F500" s="280" t="s">
        <v>1050</v>
      </c>
    </row>
    <row r="501" spans="1:6" ht="22.5" customHeight="1" x14ac:dyDescent="0.2">
      <c r="A501" s="276" t="s">
        <v>1045</v>
      </c>
      <c r="B501" s="276" t="s">
        <v>1046</v>
      </c>
      <c r="C501" s="277" t="s">
        <v>1074</v>
      </c>
      <c r="D501" s="278" t="s">
        <v>473</v>
      </c>
      <c r="E501" s="279">
        <v>224.2</v>
      </c>
      <c r="F501" s="280" t="s">
        <v>1048</v>
      </c>
    </row>
    <row r="502" spans="1:6" ht="26.25" customHeight="1" x14ac:dyDescent="0.2">
      <c r="A502" s="276" t="s">
        <v>1045</v>
      </c>
      <c r="B502" s="276" t="s">
        <v>1046</v>
      </c>
      <c r="C502" s="277" t="s">
        <v>1075</v>
      </c>
      <c r="D502" s="278" t="s">
        <v>473</v>
      </c>
      <c r="E502" s="279">
        <v>433.65</v>
      </c>
      <c r="F502" s="280" t="s">
        <v>1050</v>
      </c>
    </row>
    <row r="503" spans="1:6" ht="18.95" customHeight="1" x14ac:dyDescent="0.2">
      <c r="A503" s="276" t="s">
        <v>1045</v>
      </c>
      <c r="B503" s="276" t="s">
        <v>1046</v>
      </c>
      <c r="C503" s="277" t="s">
        <v>1076</v>
      </c>
      <c r="D503" s="278" t="s">
        <v>473</v>
      </c>
      <c r="E503" s="279">
        <v>224.2</v>
      </c>
      <c r="F503" s="280" t="s">
        <v>1048</v>
      </c>
    </row>
    <row r="504" spans="1:6" ht="17.100000000000001" customHeight="1" x14ac:dyDescent="0.2">
      <c r="A504" s="276" t="s">
        <v>1045</v>
      </c>
      <c r="B504" s="276" t="s">
        <v>1046</v>
      </c>
      <c r="C504" s="277" t="s">
        <v>1077</v>
      </c>
      <c r="D504" s="278" t="s">
        <v>473</v>
      </c>
      <c r="E504" s="279">
        <v>433.65</v>
      </c>
      <c r="F504" s="280" t="s">
        <v>1050</v>
      </c>
    </row>
    <row r="505" spans="1:6" ht="29.25" customHeight="1" x14ac:dyDescent="0.2">
      <c r="A505" s="276" t="s">
        <v>1045</v>
      </c>
      <c r="B505" s="276" t="s">
        <v>1046</v>
      </c>
      <c r="C505" s="277" t="s">
        <v>1078</v>
      </c>
      <c r="D505" s="278" t="s">
        <v>473</v>
      </c>
      <c r="E505" s="279">
        <v>224.2</v>
      </c>
      <c r="F505" s="280" t="s">
        <v>1048</v>
      </c>
    </row>
    <row r="506" spans="1:6" ht="31.5" customHeight="1" x14ac:dyDescent="0.2">
      <c r="A506" s="276" t="s">
        <v>1045</v>
      </c>
      <c r="B506" s="276" t="s">
        <v>1046</v>
      </c>
      <c r="C506" s="277" t="s">
        <v>1079</v>
      </c>
      <c r="D506" s="278" t="s">
        <v>473</v>
      </c>
      <c r="E506" s="279">
        <v>433.65</v>
      </c>
      <c r="F506" s="280" t="s">
        <v>1050</v>
      </c>
    </row>
    <row r="507" spans="1:6" ht="24.75" customHeight="1" x14ac:dyDescent="0.2">
      <c r="A507" s="276" t="s">
        <v>1045</v>
      </c>
      <c r="B507" s="276" t="s">
        <v>1046</v>
      </c>
      <c r="C507" s="277" t="s">
        <v>1080</v>
      </c>
      <c r="D507" s="278" t="s">
        <v>473</v>
      </c>
      <c r="E507" s="279">
        <v>99.12</v>
      </c>
      <c r="F507" s="280" t="s">
        <v>1048</v>
      </c>
    </row>
    <row r="508" spans="1:6" x14ac:dyDescent="0.2">
      <c r="A508" s="276" t="s">
        <v>1045</v>
      </c>
      <c r="B508" s="276" t="s">
        <v>1046</v>
      </c>
      <c r="C508" s="277" t="s">
        <v>1081</v>
      </c>
      <c r="D508" s="278" t="s">
        <v>473</v>
      </c>
      <c r="E508" s="279">
        <v>384.09</v>
      </c>
      <c r="F508" s="280" t="s">
        <v>1048</v>
      </c>
    </row>
    <row r="509" spans="1:6" ht="36.75" customHeight="1" x14ac:dyDescent="0.2">
      <c r="A509" s="276" t="s">
        <v>1045</v>
      </c>
      <c r="B509" s="276" t="s">
        <v>1046</v>
      </c>
      <c r="C509" s="277" t="s">
        <v>1082</v>
      </c>
      <c r="D509" s="278" t="s">
        <v>473</v>
      </c>
      <c r="E509" s="279">
        <v>3669.75</v>
      </c>
      <c r="F509" s="280" t="s">
        <v>1048</v>
      </c>
    </row>
    <row r="510" spans="1:6" ht="37.5" customHeight="1" x14ac:dyDescent="0.2">
      <c r="A510" s="276" t="s">
        <v>1045</v>
      </c>
      <c r="B510" s="276" t="s">
        <v>1046</v>
      </c>
      <c r="C510" s="277" t="s">
        <v>1083</v>
      </c>
      <c r="D510" s="278" t="s">
        <v>871</v>
      </c>
      <c r="E510" s="279">
        <v>183.75</v>
      </c>
      <c r="F510" s="280" t="s">
        <v>1048</v>
      </c>
    </row>
    <row r="511" spans="1:6" ht="34.5" customHeight="1" x14ac:dyDescent="0.2">
      <c r="A511" s="276" t="s">
        <v>1045</v>
      </c>
      <c r="B511" s="276" t="s">
        <v>1046</v>
      </c>
      <c r="C511" s="277" t="s">
        <v>1084</v>
      </c>
      <c r="D511" s="278" t="s">
        <v>473</v>
      </c>
      <c r="E511" s="279">
        <v>255.86</v>
      </c>
      <c r="F511" s="280" t="s">
        <v>1050</v>
      </c>
    </row>
    <row r="512" spans="1:6" ht="30.75" customHeight="1" x14ac:dyDescent="0.2">
      <c r="A512" s="276" t="s">
        <v>1045</v>
      </c>
      <c r="B512" s="276" t="s">
        <v>1046</v>
      </c>
      <c r="C512" s="277" t="s">
        <v>1085</v>
      </c>
      <c r="D512" s="278" t="s">
        <v>473</v>
      </c>
      <c r="E512" s="279">
        <v>548.26</v>
      </c>
      <c r="F512" s="280" t="s">
        <v>1050</v>
      </c>
    </row>
    <row r="513" spans="1:6" ht="35.25" customHeight="1" x14ac:dyDescent="0.2">
      <c r="A513" s="276" t="s">
        <v>1045</v>
      </c>
      <c r="B513" s="276" t="s">
        <v>1046</v>
      </c>
      <c r="C513" s="277" t="s">
        <v>1086</v>
      </c>
      <c r="D513" s="278" t="s">
        <v>473</v>
      </c>
      <c r="E513" s="279">
        <v>3422</v>
      </c>
      <c r="F513" s="280" t="s">
        <v>1048</v>
      </c>
    </row>
    <row r="514" spans="1:6" ht="24.75" customHeight="1" x14ac:dyDescent="0.2">
      <c r="A514" s="129" t="s">
        <v>121</v>
      </c>
      <c r="B514" s="129" t="s">
        <v>1087</v>
      </c>
      <c r="C514" s="130" t="s">
        <v>1088</v>
      </c>
      <c r="D514" s="131" t="s">
        <v>893</v>
      </c>
      <c r="E514" s="132">
        <v>1500</v>
      </c>
      <c r="F514" s="169" t="s">
        <v>1089</v>
      </c>
    </row>
    <row r="515" spans="1:6" ht="27" customHeight="1" x14ac:dyDescent="0.2">
      <c r="A515" s="129" t="s">
        <v>121</v>
      </c>
      <c r="B515" s="129" t="s">
        <v>1087</v>
      </c>
      <c r="C515" s="130" t="s">
        <v>1088</v>
      </c>
      <c r="D515" s="131" t="s">
        <v>893</v>
      </c>
      <c r="E515" s="132">
        <v>2050</v>
      </c>
      <c r="F515" s="169" t="s">
        <v>1089</v>
      </c>
    </row>
    <row r="516" spans="1:6" ht="27.75" customHeight="1" x14ac:dyDescent="0.2">
      <c r="A516" s="129" t="s">
        <v>121</v>
      </c>
      <c r="B516" s="129" t="s">
        <v>1087</v>
      </c>
      <c r="C516" s="130" t="s">
        <v>1090</v>
      </c>
      <c r="D516" s="131" t="s">
        <v>893</v>
      </c>
      <c r="E516" s="132">
        <v>3500</v>
      </c>
      <c r="F516" s="169" t="s">
        <v>1089</v>
      </c>
    </row>
    <row r="517" spans="1:6" ht="32.25" customHeight="1" x14ac:dyDescent="0.2">
      <c r="A517" s="129" t="s">
        <v>121</v>
      </c>
      <c r="B517" s="129" t="s">
        <v>1087</v>
      </c>
      <c r="C517" s="130" t="s">
        <v>1091</v>
      </c>
      <c r="D517" s="131" t="s">
        <v>893</v>
      </c>
      <c r="E517" s="132">
        <v>2100</v>
      </c>
      <c r="F517" s="169" t="s">
        <v>1089</v>
      </c>
    </row>
    <row r="518" spans="1:6" x14ac:dyDescent="0.2">
      <c r="A518" s="129" t="s">
        <v>261</v>
      </c>
      <c r="B518" s="129" t="s">
        <v>1092</v>
      </c>
      <c r="C518" s="130" t="s">
        <v>261</v>
      </c>
      <c r="D518" s="131" t="s">
        <v>1093</v>
      </c>
      <c r="E518" s="132">
        <v>0</v>
      </c>
      <c r="F518" s="169" t="s">
        <v>1094</v>
      </c>
    </row>
    <row r="519" spans="1:6" x14ac:dyDescent="0.2">
      <c r="A519" s="129" t="s">
        <v>262</v>
      </c>
      <c r="B519" s="129" t="s">
        <v>1092</v>
      </c>
      <c r="C519" s="130" t="s">
        <v>262</v>
      </c>
      <c r="D519" s="131" t="s">
        <v>1093</v>
      </c>
      <c r="E519" s="132">
        <v>0</v>
      </c>
      <c r="F519" s="169" t="s">
        <v>1095</v>
      </c>
    </row>
    <row r="520" spans="1:6" x14ac:dyDescent="0.2">
      <c r="A520" s="129" t="s">
        <v>263</v>
      </c>
      <c r="B520" s="129" t="s">
        <v>1092</v>
      </c>
      <c r="C520" s="130" t="s">
        <v>263</v>
      </c>
      <c r="D520" s="131" t="s">
        <v>1093</v>
      </c>
      <c r="E520" s="132">
        <v>0</v>
      </c>
      <c r="F520" s="169" t="s">
        <v>1096</v>
      </c>
    </row>
    <row r="539" spans="1:4" ht="15" x14ac:dyDescent="0.25">
      <c r="A539" s="284" t="s">
        <v>0</v>
      </c>
      <c r="B539" s="285"/>
      <c r="C539" s="285"/>
      <c r="D539" s="285"/>
    </row>
    <row r="540" spans="1:4" ht="15" x14ac:dyDescent="0.25">
      <c r="A540" s="287" t="s">
        <v>184</v>
      </c>
      <c r="B540" s="285" t="s">
        <v>471</v>
      </c>
      <c r="C540" s="285"/>
      <c r="D540" s="285"/>
    </row>
    <row r="541" spans="1:4" ht="15" x14ac:dyDescent="0.25">
      <c r="A541" s="287" t="s">
        <v>175</v>
      </c>
      <c r="B541" s="285" t="s">
        <v>476</v>
      </c>
      <c r="C541" s="285"/>
      <c r="D541" s="285"/>
    </row>
    <row r="542" spans="1:4" ht="15" x14ac:dyDescent="0.25">
      <c r="A542" s="287" t="s">
        <v>199</v>
      </c>
      <c r="B542" s="285" t="s">
        <v>498</v>
      </c>
      <c r="C542" s="285"/>
      <c r="D542" s="285"/>
    </row>
    <row r="543" spans="1:4" ht="15" x14ac:dyDescent="0.25">
      <c r="A543" s="287" t="s">
        <v>261</v>
      </c>
      <c r="B543" s="285" t="s">
        <v>1092</v>
      </c>
      <c r="C543" s="285"/>
      <c r="D543" s="285"/>
    </row>
    <row r="544" spans="1:4" ht="15" x14ac:dyDescent="0.25">
      <c r="A544" s="287" t="s">
        <v>262</v>
      </c>
      <c r="B544" s="285" t="s">
        <v>1092</v>
      </c>
      <c r="C544" s="285"/>
      <c r="D544" s="285"/>
    </row>
    <row r="545" spans="1:4" ht="15" x14ac:dyDescent="0.25">
      <c r="A545" s="287" t="s">
        <v>508</v>
      </c>
      <c r="B545" s="285" t="s">
        <v>509</v>
      </c>
      <c r="C545" s="285"/>
      <c r="D545" s="285"/>
    </row>
    <row r="546" spans="1:4" ht="15" x14ac:dyDescent="0.25">
      <c r="A546" s="287" t="s">
        <v>268</v>
      </c>
      <c r="B546" s="285" t="s">
        <v>516</v>
      </c>
      <c r="C546" s="285"/>
      <c r="D546" s="285"/>
    </row>
    <row r="547" spans="1:4" ht="15" x14ac:dyDescent="0.25">
      <c r="A547" s="287" t="s">
        <v>256</v>
      </c>
      <c r="B547" s="285" t="s">
        <v>527</v>
      </c>
      <c r="C547" s="285"/>
      <c r="D547" s="285"/>
    </row>
    <row r="548" spans="1:4" ht="15" x14ac:dyDescent="0.25">
      <c r="A548" s="287" t="s">
        <v>617</v>
      </c>
      <c r="B548" s="285" t="s">
        <v>618</v>
      </c>
      <c r="C548" s="285"/>
      <c r="D548" s="285"/>
    </row>
    <row r="549" spans="1:4" ht="15" x14ac:dyDescent="0.25">
      <c r="A549" s="287" t="s">
        <v>443</v>
      </c>
      <c r="B549" s="285" t="s">
        <v>625</v>
      </c>
      <c r="C549" s="285"/>
      <c r="D549" s="285"/>
    </row>
    <row r="550" spans="1:4" ht="15" x14ac:dyDescent="0.25">
      <c r="A550" s="287" t="s">
        <v>629</v>
      </c>
      <c r="B550" s="285" t="s">
        <v>630</v>
      </c>
      <c r="C550" s="285"/>
      <c r="D550" s="285"/>
    </row>
    <row r="551" spans="1:4" ht="15" x14ac:dyDescent="0.25">
      <c r="A551" s="287" t="s">
        <v>228</v>
      </c>
      <c r="B551" s="285" t="s">
        <v>635</v>
      </c>
      <c r="C551" s="285"/>
      <c r="D551" s="285"/>
    </row>
    <row r="552" spans="1:4" ht="15" x14ac:dyDescent="0.25">
      <c r="A552" s="287" t="s">
        <v>215</v>
      </c>
      <c r="B552" s="285" t="s">
        <v>647</v>
      </c>
      <c r="C552" s="285"/>
      <c r="D552" s="285"/>
    </row>
    <row r="553" spans="1:4" ht="15" x14ac:dyDescent="0.25">
      <c r="A553" s="287" t="s">
        <v>120</v>
      </c>
      <c r="B553" s="285" t="s">
        <v>680</v>
      </c>
      <c r="C553" s="285"/>
      <c r="D553" s="285"/>
    </row>
    <row r="554" spans="1:4" ht="15" x14ac:dyDescent="0.25">
      <c r="A554" s="287" t="s">
        <v>196</v>
      </c>
      <c r="B554" s="285" t="s">
        <v>683</v>
      </c>
      <c r="C554" s="285"/>
      <c r="D554" s="285"/>
    </row>
    <row r="555" spans="1:4" ht="15" x14ac:dyDescent="0.25">
      <c r="A555" s="287" t="s">
        <v>150</v>
      </c>
      <c r="B555" s="285" t="s">
        <v>693</v>
      </c>
      <c r="C555" s="285"/>
      <c r="D555" s="285"/>
    </row>
    <row r="556" spans="1:4" ht="15" x14ac:dyDescent="0.25">
      <c r="A556" s="287" t="s">
        <v>697</v>
      </c>
      <c r="B556" s="285" t="s">
        <v>693</v>
      </c>
      <c r="C556" s="285"/>
      <c r="D556" s="285"/>
    </row>
    <row r="557" spans="1:4" ht="15" x14ac:dyDescent="0.25">
      <c r="A557" s="287" t="s">
        <v>149</v>
      </c>
      <c r="B557" s="285" t="s">
        <v>693</v>
      </c>
      <c r="C557" s="285"/>
    </row>
    <row r="558" spans="1:4" ht="15" x14ac:dyDescent="0.25">
      <c r="A558" s="287" t="s">
        <v>704</v>
      </c>
      <c r="B558" s="285" t="s">
        <v>693</v>
      </c>
      <c r="C558" s="285"/>
    </row>
    <row r="559" spans="1:4" ht="15" x14ac:dyDescent="0.25">
      <c r="A559" s="287" t="s">
        <v>713</v>
      </c>
      <c r="B559" s="285" t="s">
        <v>693</v>
      </c>
      <c r="C559" s="285"/>
    </row>
    <row r="560" spans="1:4" ht="15" x14ac:dyDescent="0.25">
      <c r="A560" s="287" t="s">
        <v>239</v>
      </c>
      <c r="B560" s="285" t="s">
        <v>718</v>
      </c>
      <c r="C560" s="285"/>
    </row>
    <row r="561" spans="1:3" ht="15" x14ac:dyDescent="0.25">
      <c r="A561" s="287" t="s">
        <v>735</v>
      </c>
      <c r="B561" s="285" t="s">
        <v>736</v>
      </c>
      <c r="C561" s="285"/>
    </row>
    <row r="562" spans="1:3" ht="15" x14ac:dyDescent="0.25">
      <c r="A562" s="287" t="s">
        <v>249</v>
      </c>
      <c r="B562" s="285" t="s">
        <v>740</v>
      </c>
      <c r="C562" s="285"/>
    </row>
    <row r="563" spans="1:3" ht="15" x14ac:dyDescent="0.25">
      <c r="A563" s="287" t="s">
        <v>141</v>
      </c>
      <c r="B563" s="285" t="s">
        <v>767</v>
      </c>
      <c r="C563" s="285"/>
    </row>
    <row r="564" spans="1:3" ht="15" x14ac:dyDescent="0.25">
      <c r="A564" s="287" t="s">
        <v>270</v>
      </c>
      <c r="B564" s="285" t="s">
        <v>770</v>
      </c>
      <c r="C564" s="285"/>
    </row>
    <row r="565" spans="1:3" ht="15" x14ac:dyDescent="0.25">
      <c r="A565" s="287" t="s">
        <v>263</v>
      </c>
      <c r="B565" s="285" t="s">
        <v>1092</v>
      </c>
      <c r="C565" s="285"/>
    </row>
    <row r="566" spans="1:3" ht="15" x14ac:dyDescent="0.25">
      <c r="A566" s="287" t="s">
        <v>124</v>
      </c>
      <c r="B566" s="285" t="s">
        <v>776</v>
      </c>
      <c r="C566" s="285"/>
    </row>
    <row r="567" spans="1:3" ht="15" x14ac:dyDescent="0.25">
      <c r="A567" s="287" t="s">
        <v>779</v>
      </c>
      <c r="B567" s="285" t="s">
        <v>780</v>
      </c>
      <c r="C567" s="285"/>
    </row>
    <row r="568" spans="1:3" ht="15" x14ac:dyDescent="0.25">
      <c r="A568" s="287" t="s">
        <v>188</v>
      </c>
      <c r="B568" s="285" t="s">
        <v>784</v>
      </c>
      <c r="C568" s="285"/>
    </row>
    <row r="569" spans="1:3" ht="15" x14ac:dyDescent="0.25">
      <c r="A569" s="287" t="s">
        <v>202</v>
      </c>
      <c r="B569" s="285" t="s">
        <v>788</v>
      </c>
      <c r="C569" s="285"/>
    </row>
    <row r="570" spans="1:3" ht="15" x14ac:dyDescent="0.25">
      <c r="A570" s="287" t="s">
        <v>209</v>
      </c>
      <c r="B570" s="285" t="s">
        <v>792</v>
      </c>
      <c r="C570" s="285"/>
    </row>
    <row r="571" spans="1:3" ht="15" x14ac:dyDescent="0.25">
      <c r="A571" s="287" t="s">
        <v>374</v>
      </c>
      <c r="B571" s="285" t="s">
        <v>797</v>
      </c>
      <c r="C571" s="285"/>
    </row>
    <row r="572" spans="1:3" ht="15" x14ac:dyDescent="0.25">
      <c r="A572" s="287" t="s">
        <v>208</v>
      </c>
      <c r="B572" s="285" t="s">
        <v>826</v>
      </c>
      <c r="C572" s="285"/>
    </row>
    <row r="573" spans="1:3" ht="15" x14ac:dyDescent="0.25">
      <c r="A573" s="287" t="s">
        <v>243</v>
      </c>
      <c r="B573" s="285" t="s">
        <v>833</v>
      </c>
      <c r="C573" s="285"/>
    </row>
    <row r="574" spans="1:3" ht="15" x14ac:dyDescent="0.25">
      <c r="A574" s="287" t="s">
        <v>192</v>
      </c>
      <c r="B574" s="285" t="s">
        <v>857</v>
      </c>
      <c r="C574" s="285"/>
    </row>
    <row r="575" spans="1:3" ht="15" x14ac:dyDescent="0.25">
      <c r="A575" s="287" t="s">
        <v>211</v>
      </c>
      <c r="B575" s="285" t="s">
        <v>879</v>
      </c>
      <c r="C575" s="285"/>
    </row>
    <row r="576" spans="1:3" ht="15" x14ac:dyDescent="0.25">
      <c r="A576" s="287" t="s">
        <v>882</v>
      </c>
      <c r="B576" s="285" t="s">
        <v>883</v>
      </c>
      <c r="C576" s="285"/>
    </row>
    <row r="577" spans="1:3" ht="15" x14ac:dyDescent="0.25">
      <c r="A577" s="287" t="s">
        <v>119</v>
      </c>
      <c r="B577" s="285" t="s">
        <v>886</v>
      </c>
      <c r="C577" s="285"/>
    </row>
    <row r="578" spans="1:3" ht="15" x14ac:dyDescent="0.25">
      <c r="A578" s="287" t="s">
        <v>890</v>
      </c>
      <c r="B578" s="285" t="s">
        <v>891</v>
      </c>
      <c r="C578" s="285"/>
    </row>
    <row r="579" spans="1:3" ht="15" x14ac:dyDescent="0.25">
      <c r="A579" s="287" t="s">
        <v>895</v>
      </c>
      <c r="B579" s="285" t="s">
        <v>896</v>
      </c>
      <c r="C579" s="285"/>
    </row>
    <row r="580" spans="1:3" ht="15" x14ac:dyDescent="0.25">
      <c r="A580" s="287" t="s">
        <v>900</v>
      </c>
      <c r="B580" s="285" t="s">
        <v>901</v>
      </c>
      <c r="C580" s="285"/>
    </row>
    <row r="581" spans="1:3" ht="15" x14ac:dyDescent="0.25">
      <c r="A581" s="287" t="s">
        <v>916</v>
      </c>
      <c r="B581" s="285" t="s">
        <v>917</v>
      </c>
      <c r="C581" s="285"/>
    </row>
    <row r="582" spans="1:3" ht="15" x14ac:dyDescent="0.25">
      <c r="A582" s="287" t="s">
        <v>1045</v>
      </c>
      <c r="B582" s="285" t="s">
        <v>1046</v>
      </c>
      <c r="C582" s="285"/>
    </row>
    <row r="583" spans="1:3" ht="15" x14ac:dyDescent="0.25">
      <c r="A583" s="287" t="s">
        <v>121</v>
      </c>
      <c r="B583" s="285" t="s">
        <v>1087</v>
      </c>
      <c r="C583" s="285"/>
    </row>
    <row r="584" spans="1:3" ht="15" x14ac:dyDescent="0.25">
      <c r="A584" s="287"/>
      <c r="B584" s="285"/>
      <c r="C584" s="285"/>
    </row>
    <row r="585" spans="1:3" ht="15" x14ac:dyDescent="0.25">
      <c r="B585" s="285"/>
    </row>
    <row r="586" spans="1:3" ht="15" x14ac:dyDescent="0.25">
      <c r="B586" s="285"/>
    </row>
    <row r="587" spans="1:3" ht="15" x14ac:dyDescent="0.25">
      <c r="B587" s="285"/>
    </row>
    <row r="588" spans="1:3" ht="15" x14ac:dyDescent="0.25">
      <c r="B588" s="285"/>
    </row>
    <row r="589" spans="1:3" ht="15" x14ac:dyDescent="0.25">
      <c r="B589" s="285"/>
    </row>
    <row r="590" spans="1:3" ht="15" x14ac:dyDescent="0.25">
      <c r="B590" s="285"/>
    </row>
    <row r="591" spans="1:3" ht="15" x14ac:dyDescent="0.25">
      <c r="B591" s="285"/>
    </row>
    <row r="592" spans="1:3" ht="15" x14ac:dyDescent="0.25">
      <c r="B592" s="285"/>
    </row>
    <row r="593" spans="2:2" ht="15" x14ac:dyDescent="0.25">
      <c r="B593" s="285"/>
    </row>
    <row r="594" spans="2:2" ht="15" x14ac:dyDescent="0.25">
      <c r="B594" s="285"/>
    </row>
    <row r="595" spans="2:2" ht="15" x14ac:dyDescent="0.25">
      <c r="B595" s="285"/>
    </row>
    <row r="596" spans="2:2" ht="15" x14ac:dyDescent="0.25">
      <c r="B596" s="285"/>
    </row>
    <row r="597" spans="2:2" ht="15" x14ac:dyDescent="0.25">
      <c r="B597" s="285"/>
    </row>
    <row r="598" spans="2:2" ht="15" x14ac:dyDescent="0.25">
      <c r="B598" s="285"/>
    </row>
    <row r="599" spans="2:2" ht="15" x14ac:dyDescent="0.25">
      <c r="B599" s="285"/>
    </row>
    <row r="600" spans="2:2" ht="15" x14ac:dyDescent="0.25">
      <c r="B600" s="285"/>
    </row>
    <row r="601" spans="2:2" ht="15" x14ac:dyDescent="0.25">
      <c r="B601" s="285"/>
    </row>
    <row r="602" spans="2:2" ht="15" x14ac:dyDescent="0.25">
      <c r="B602" s="285"/>
    </row>
    <row r="603" spans="2:2" ht="15" x14ac:dyDescent="0.25">
      <c r="B603" s="285"/>
    </row>
    <row r="604" spans="2:2" ht="15" x14ac:dyDescent="0.25">
      <c r="B604" s="285"/>
    </row>
    <row r="605" spans="2:2" ht="15" x14ac:dyDescent="0.25">
      <c r="B605" s="285"/>
    </row>
    <row r="606" spans="2:2" ht="15" x14ac:dyDescent="0.25">
      <c r="B606" s="285"/>
    </row>
    <row r="607" spans="2:2" ht="15" x14ac:dyDescent="0.25">
      <c r="B607" s="285"/>
    </row>
    <row r="608" spans="2:2" ht="15" x14ac:dyDescent="0.25">
      <c r="B608" s="285"/>
    </row>
    <row r="609" spans="2:2" ht="15" x14ac:dyDescent="0.25">
      <c r="B609" s="285"/>
    </row>
    <row r="610" spans="2:2" ht="15" x14ac:dyDescent="0.25">
      <c r="B610" s="285"/>
    </row>
    <row r="611" spans="2:2" ht="15" x14ac:dyDescent="0.25">
      <c r="B611" s="285"/>
    </row>
    <row r="612" spans="2:2" ht="15" x14ac:dyDescent="0.25">
      <c r="B612" s="285"/>
    </row>
    <row r="613" spans="2:2" ht="15" x14ac:dyDescent="0.25">
      <c r="B613" s="285"/>
    </row>
    <row r="614" spans="2:2" ht="15" x14ac:dyDescent="0.25">
      <c r="B614" s="285"/>
    </row>
    <row r="615" spans="2:2" ht="15" x14ac:dyDescent="0.25">
      <c r="B615" s="285"/>
    </row>
    <row r="616" spans="2:2" ht="15" x14ac:dyDescent="0.25">
      <c r="B616" s="285"/>
    </row>
    <row r="617" spans="2:2" ht="15" x14ac:dyDescent="0.25">
      <c r="B617" s="285"/>
    </row>
    <row r="618" spans="2:2" ht="15" x14ac:dyDescent="0.25">
      <c r="B618" s="285"/>
    </row>
    <row r="619" spans="2:2" ht="15" x14ac:dyDescent="0.25">
      <c r="B619" s="285"/>
    </row>
    <row r="620" spans="2:2" ht="15" x14ac:dyDescent="0.25">
      <c r="B620" s="285"/>
    </row>
    <row r="621" spans="2:2" ht="15" x14ac:dyDescent="0.25">
      <c r="B621" s="285"/>
    </row>
    <row r="622" spans="2:2" ht="15" x14ac:dyDescent="0.25">
      <c r="B622" s="285"/>
    </row>
    <row r="623" spans="2:2" ht="15" x14ac:dyDescent="0.25">
      <c r="B623" s="285"/>
    </row>
    <row r="624" spans="2:2" ht="15" x14ac:dyDescent="0.25">
      <c r="B624" s="285"/>
    </row>
    <row r="625" spans="2:2" ht="15" x14ac:dyDescent="0.25">
      <c r="B625" s="285"/>
    </row>
    <row r="626" spans="2:2" ht="15" x14ac:dyDescent="0.25">
      <c r="B626" s="285"/>
    </row>
    <row r="627" spans="2:2" ht="15" x14ac:dyDescent="0.25">
      <c r="B627" s="285"/>
    </row>
    <row r="628" spans="2:2" ht="15" x14ac:dyDescent="0.25">
      <c r="B628" s="285"/>
    </row>
  </sheetData>
  <autoFilter ref="A1:E517">
    <sortState ref="A2:E623">
      <sortCondition ref="A1:A623"/>
    </sortState>
  </autoFilter>
  <conditionalFormatting sqref="C135 C513 C449:C450">
    <cfRule type="colorScale" priority="2">
      <colorScale>
        <cfvo type="min"/>
        <cfvo type="percentile" val="50"/>
        <cfvo type="max"/>
        <color rgb="FFF8696B"/>
        <color rgb="FFFFEB84"/>
        <color rgb="FF63BE7B"/>
      </colorScale>
    </cfRule>
  </conditionalFormatting>
  <conditionalFormatting sqref="D135 D449">
    <cfRule type="colorScale" priority="3">
      <colorScale>
        <cfvo type="min"/>
        <cfvo type="percentile" val="50"/>
        <cfvo type="max"/>
        <color rgb="FFF8696B"/>
        <color rgb="FFFFEB84"/>
        <color rgb="FF63BE7B"/>
      </colorScale>
    </cfRule>
  </conditionalFormatting>
  <conditionalFormatting sqref="F513">
    <cfRule type="colorScale" priority="4">
      <colorScale>
        <cfvo type="min"/>
        <cfvo type="percentile" val="50"/>
        <cfvo type="max"/>
        <color rgb="FFF8696B"/>
        <color rgb="FFFFEB84"/>
        <color rgb="FF63BE7B"/>
      </colorScale>
    </cfRule>
  </conditionalFormatting>
  <conditionalFormatting sqref="A513">
    <cfRule type="colorScale" priority="1">
      <colorScale>
        <cfvo type="min"/>
        <cfvo type="percentile" val="50"/>
        <cfvo type="max"/>
        <color rgb="FFF8696B"/>
        <color rgb="FFFFEB84"/>
        <color rgb="FF63BE7B"/>
      </colorScale>
    </cfRule>
  </conditionalFormatting>
  <pageMargins left="0.75" right="0.75" top="1" bottom="1" header="0.2" footer="0.2"/>
  <pageSetup fitToHeight="1000" orientation="landscape" horizontalDpi="300" verticalDpi="300" r:id="rId1"/>
  <headerFooter alignWithMargins="0">
    <oddHeader>&amp;C
Reporte&amp;LSistema de Información de la Gestión Financiera
Periodo:2017&amp;RCC-003
27/06/2017 08:23:24
Página &amp;P de &amp;N
40222915072-SIGEF</oddHeader>
    <oddFooter>&amp;C&amp;L&amp;R 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41</vt:i4>
      </vt:variant>
    </vt:vector>
  </HeadingPairs>
  <TitlesOfParts>
    <vt:vector size="50" baseType="lpstr">
      <vt:lpstr>PPNE1</vt:lpstr>
      <vt:lpstr>PPNE2</vt:lpstr>
      <vt:lpstr>Sheet1</vt:lpstr>
      <vt:lpstr>PPNE3</vt:lpstr>
      <vt:lpstr>PPNE4</vt:lpstr>
      <vt:lpstr>PPNE5</vt:lpstr>
      <vt:lpstr>Hoja1</vt:lpstr>
      <vt:lpstr>Presentacion</vt:lpstr>
      <vt:lpstr>Insumos</vt:lpstr>
      <vt:lpstr>Insumos</vt:lpstr>
      <vt:lpstr>lsAcabadosTextiles</vt:lpstr>
      <vt:lpstr>lsAireAcondicionado</vt:lpstr>
      <vt:lpstr>lsAlimentosyBebidas</vt:lpstr>
      <vt:lpstr>lsArticulosdePlastico</vt:lpstr>
      <vt:lpstr>lsElectrodomesticos</vt:lpstr>
      <vt:lpstr>lsEquiposComputos</vt:lpstr>
      <vt:lpstr>lsEquiposMedicos</vt:lpstr>
      <vt:lpstr>lsEquiposSeguridad</vt:lpstr>
      <vt:lpstr>lsEquiposTransporte</vt:lpstr>
      <vt:lpstr>lsEventosGenerales</vt:lpstr>
      <vt:lpstr>lsGasoil</vt:lpstr>
      <vt:lpstr>lsHerramientasMenores</vt:lpstr>
      <vt:lpstr>lsImpresionyEncuadernacion</vt:lpstr>
      <vt:lpstr>lsLlantasyNeumaticos</vt:lpstr>
      <vt:lpstr>lsMantenimiento</vt:lpstr>
      <vt:lpstr>lsMaterialesdeLimpieza</vt:lpstr>
      <vt:lpstr>lsMueblesdeAlojamiento</vt:lpstr>
      <vt:lpstr>lsMueblesdeOficina</vt:lpstr>
      <vt:lpstr>lsObrasMenoresEdificaciones</vt:lpstr>
      <vt:lpstr>lsOtrosEquipos</vt:lpstr>
      <vt:lpstr>lsPeaje</vt:lpstr>
      <vt:lpstr>lsPinturas</vt:lpstr>
      <vt:lpstr>lsProductosArtesGraficas</vt:lpstr>
      <vt:lpstr>lsProductosdeCemento</vt:lpstr>
      <vt:lpstr>lsProductosdeLoza</vt:lpstr>
      <vt:lpstr>lsProductosdePapel</vt:lpstr>
      <vt:lpstr>lsProductosdeVidrio</vt:lpstr>
      <vt:lpstr>lsProductosElectricos</vt:lpstr>
      <vt:lpstr>lsProductosMedicinalesH</vt:lpstr>
      <vt:lpstr>lsProductosMetalicos</vt:lpstr>
      <vt:lpstr>lsProductosQuimicos</vt:lpstr>
      <vt:lpstr>lsPublicidadyPropaganda</vt:lpstr>
      <vt:lpstr>lsServiciosTecnicosProfesionales</vt:lpstr>
      <vt:lpstr>lsTelecomunicaciones</vt:lpstr>
      <vt:lpstr>lsUtilesdeCocina</vt:lpstr>
      <vt:lpstr>lsUtilesdeOficina</vt:lpstr>
      <vt:lpstr>lsUtilesMenoresMQ</vt:lpstr>
      <vt:lpstr>lsViaticosDP</vt:lpstr>
      <vt:lpstr>PPNE4!Títulos_a_imprimir</vt:lpstr>
      <vt:lpstr>PPNE5!Títulos_a_imprimir</vt:lpstr>
    </vt:vector>
  </TitlesOfParts>
  <Company>sespas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Ilka Gonzalez</dc:creator>
  <cp:lastModifiedBy>Paola Isabel. Sanchez Alvarez</cp:lastModifiedBy>
  <cp:lastPrinted>2024-07-29T14:47:24Z</cp:lastPrinted>
  <dcterms:created xsi:type="dcterms:W3CDTF">2007-07-31T17:41:49Z</dcterms:created>
  <dcterms:modified xsi:type="dcterms:W3CDTF">2025-04-21T16:46:53Z</dcterms:modified>
</cp:coreProperties>
</file>