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-ENERO-DICIEMBRE 2022\INFORMACIONES SUB PORTAL DE TRANSPARENCIA\03-MARZO\Financiera\Cuentas de bancos, operativa, subvencion por pagar\"/>
    </mc:Choice>
  </mc:AlternateContent>
  <bookViews>
    <workbookView xWindow="0" yWindow="0" windowWidth="19200" windowHeight="10995" activeTab="2"/>
  </bookViews>
  <sheets>
    <sheet name="CUENTA UNICA " sheetId="7" r:id="rId1"/>
    <sheet name="CUENTA SUBVENCION" sheetId="8" r:id="rId2"/>
    <sheet name="CUENTA OPERATIVA" sheetId="9" r:id="rId3"/>
  </sheets>
  <calcPr calcId="152511"/>
</workbook>
</file>

<file path=xl/calcChain.xml><?xml version="1.0" encoding="utf-8"?>
<calcChain xmlns="http://schemas.openxmlformats.org/spreadsheetml/2006/main">
  <c r="E20" i="9" l="1"/>
  <c r="E23" i="9" s="1"/>
  <c r="F18" i="9"/>
  <c r="F19" i="9" s="1"/>
  <c r="F20" i="9" s="1"/>
  <c r="F21" i="9" s="1"/>
  <c r="F22" i="9" s="1"/>
  <c r="F23" i="8" l="1"/>
  <c r="E23" i="8"/>
  <c r="G21" i="8"/>
  <c r="G22" i="8" s="1"/>
  <c r="G20" i="8"/>
  <c r="G19" i="8"/>
  <c r="G18" i="8"/>
  <c r="G17" i="8"/>
  <c r="G14" i="8"/>
  <c r="E245" i="7" l="1"/>
  <c r="E244" i="7"/>
  <c r="E243" i="7"/>
  <c r="E233" i="7"/>
  <c r="E232" i="7"/>
  <c r="E231" i="7"/>
  <c r="E230" i="7"/>
  <c r="E209" i="7"/>
  <c r="E204" i="7"/>
  <c r="E203" i="7"/>
  <c r="E202" i="7"/>
  <c r="E201" i="7"/>
  <c r="E200" i="7"/>
  <c r="E198" i="7"/>
  <c r="E197" i="7"/>
  <c r="E196" i="7"/>
  <c r="E193" i="7"/>
  <c r="E192" i="7"/>
  <c r="E190" i="7"/>
  <c r="E189" i="7"/>
  <c r="E188" i="7"/>
  <c r="E187" i="7"/>
  <c r="E184" i="7"/>
  <c r="E165" i="7"/>
  <c r="E164" i="7"/>
  <c r="E163" i="7"/>
  <c r="E159" i="7"/>
  <c r="E158" i="7"/>
  <c r="E157" i="7"/>
  <c r="D156" i="7"/>
  <c r="E156" i="7" s="1"/>
  <c r="D155" i="7"/>
  <c r="E142" i="7"/>
  <c r="E141" i="7"/>
  <c r="D140" i="7"/>
  <c r="E140" i="7" s="1"/>
  <c r="D139" i="7"/>
  <c r="E131" i="7"/>
  <c r="E130" i="7"/>
  <c r="D129" i="7"/>
  <c r="E129" i="7" s="1"/>
  <c r="E123" i="7"/>
  <c r="D122" i="7"/>
  <c r="E121" i="7"/>
  <c r="E120" i="7"/>
  <c r="E119" i="7"/>
  <c r="D118" i="7"/>
  <c r="E118" i="7" s="1"/>
  <c r="D117" i="7"/>
  <c r="E113" i="7"/>
  <c r="E112" i="7"/>
  <c r="D111" i="7"/>
  <c r="E99" i="7"/>
  <c r="E98" i="7"/>
  <c r="E89" i="7"/>
  <c r="E88" i="7"/>
  <c r="E87" i="7"/>
  <c r="D86" i="7"/>
  <c r="E81" i="7"/>
  <c r="E80" i="7"/>
  <c r="E79" i="7"/>
  <c r="E77" i="7"/>
  <c r="E76" i="7"/>
  <c r="D75" i="7"/>
  <c r="E60" i="7"/>
  <c r="E59" i="7"/>
  <c r="E58" i="7"/>
  <c r="E57" i="7"/>
  <c r="E56" i="7"/>
  <c r="E55" i="7"/>
  <c r="E54" i="7"/>
  <c r="D53" i="7"/>
  <c r="E47" i="7"/>
  <c r="E46" i="7"/>
  <c r="E45" i="7"/>
  <c r="E37" i="7"/>
  <c r="E36" i="7"/>
  <c r="E35" i="7"/>
  <c r="D34" i="7"/>
  <c r="E15" i="7"/>
  <c r="E14" i="7"/>
  <c r="E13" i="7"/>
  <c r="E12" i="7"/>
  <c r="D11" i="7"/>
  <c r="E248" i="7" l="1"/>
  <c r="D248" i="7"/>
  <c r="F11" i="7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</calcChain>
</file>

<file path=xl/sharedStrings.xml><?xml version="1.0" encoding="utf-8"?>
<sst xmlns="http://schemas.openxmlformats.org/spreadsheetml/2006/main" count="555" uniqueCount="289">
  <si>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</si>
  <si>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</si>
  <si>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</si>
  <si>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</si>
  <si>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</si>
  <si>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</si>
  <si>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</si>
  <si>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</si>
  <si>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</si>
  <si>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</si>
  <si>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</si>
  <si>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</si>
  <si>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</si>
  <si>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CUENTA UNICA NO. 010-252486-6</t>
  </si>
  <si>
    <t>COBRO A PACIENTES</t>
  </si>
  <si>
    <t>COBRO DE TARJETA</t>
  </si>
  <si>
    <t xml:space="preserve">ARS RESERVAS </t>
  </si>
  <si>
    <t>ARS CMD</t>
  </si>
  <si>
    <t>ARS SENASA CONTRIBUTIVO</t>
  </si>
  <si>
    <t>ARS UNIVERSAL</t>
  </si>
  <si>
    <t>DEL 1 AL 31 DE MARZO 2022</t>
  </si>
  <si>
    <t>14/03/2022</t>
  </si>
  <si>
    <t>15/03/2022</t>
  </si>
  <si>
    <t>16/03/2022</t>
  </si>
  <si>
    <t>17/03/2022</t>
  </si>
  <si>
    <t>18/03/2022</t>
  </si>
  <si>
    <t>18/3/2022</t>
  </si>
  <si>
    <t>21/03/2022</t>
  </si>
  <si>
    <t>22/03/2022</t>
  </si>
  <si>
    <t>23/03/2022</t>
  </si>
  <si>
    <t>24/03/2022</t>
  </si>
  <si>
    <t>25/03/2022</t>
  </si>
  <si>
    <t>28/03/2022</t>
  </si>
  <si>
    <t>29/03/2022</t>
  </si>
  <si>
    <t>30/3/2022</t>
  </si>
  <si>
    <t>30/03/2022</t>
  </si>
  <si>
    <t>31/03/2022</t>
  </si>
  <si>
    <t>445-1</t>
  </si>
  <si>
    <t xml:space="preserve">PAGO A FACT. 12,13 Y 14 COMPRA DE INSUMOS DE OFICINA </t>
  </si>
  <si>
    <t>447-1</t>
  </si>
  <si>
    <t>PAGO A FACT. 1415 COMPRA DE INSUMOS MEDICOS</t>
  </si>
  <si>
    <t>449-1</t>
  </si>
  <si>
    <t xml:space="preserve">PAGO A FACT. 28812,28661 Y 28569 COMPRA DE MEDICAMENTOS </t>
  </si>
  <si>
    <t>451-1</t>
  </si>
  <si>
    <t xml:space="preserve">PAGO A FACT. 17710,18015,17583,18470 COMPRA DE MEDICAMENTOS </t>
  </si>
  <si>
    <t>453-1</t>
  </si>
  <si>
    <t>PAGO A FACT. 4237,4287,4299,4345 COMPRA DE INSUMOS MEDICOS Y PRODUCTOS DE PAPEL</t>
  </si>
  <si>
    <t>455-1</t>
  </si>
  <si>
    <t>PAGO A FACT. 464142,468671,468116,469714 Y 47837 COMPRA DE MEDICAMENTOS.</t>
  </si>
  <si>
    <t>457-1</t>
  </si>
  <si>
    <t xml:space="preserve">PAGO A FACT. 654164,654823,663542,663543 Y 663555 COMPRA DE MEDICAMENTOS </t>
  </si>
  <si>
    <t>459-1</t>
  </si>
  <si>
    <t>PAGO A FACT. 2019 Y 2132 COMPRA DE INSUMOS MEDICOS</t>
  </si>
  <si>
    <t>461-1</t>
  </si>
  <si>
    <t xml:space="preserve">PAGO A FACT. 1053921 COMPRA DE INSUMOS MEDICOS </t>
  </si>
  <si>
    <t>464-1</t>
  </si>
  <si>
    <t xml:space="preserve">SALDO A FACT. 3397 Y PAGO 3312,3311,3533 Y 3504 COMPRA DE MEDICAMENTOS </t>
  </si>
  <si>
    <t>472-1</t>
  </si>
  <si>
    <t xml:space="preserve">PAGO A FACT. 5249 COMPRA DE INSUMOS MEDICOS </t>
  </si>
  <si>
    <t>466-1</t>
  </si>
  <si>
    <t xml:space="preserve">PAGO A FAT. 00159 Y 00158 COMPRA DE VARIOS IMPRESOS </t>
  </si>
  <si>
    <t>468-1</t>
  </si>
  <si>
    <t xml:space="preserve">PAGO A FACT. 11 COMPRA DE INSUMOS MEDICOS </t>
  </si>
  <si>
    <t>470-1</t>
  </si>
  <si>
    <t xml:space="preserve">PAGO A FACT. 15047 COMPRA DE MEDICAMENTOS </t>
  </si>
  <si>
    <t>474-1</t>
  </si>
  <si>
    <t xml:space="preserve">PAGO A FACT. 032181,031447 Y 032169 COMRA DE REACTIVOS E INSUMOS </t>
  </si>
  <si>
    <t>478-1</t>
  </si>
  <si>
    <t>PAGO RETENCION DE IMPUESTOS IR-17 CORRESPONDIENTE AL MES DE JULIO 2019</t>
  </si>
  <si>
    <t>482-1</t>
  </si>
  <si>
    <t>PAGO A FACT. 105 Y 107 SERVICIO DE TELEFONO MES DE FEBRERO 2022</t>
  </si>
  <si>
    <t>485-1</t>
  </si>
  <si>
    <t>PAGO A FACT. 26312,24611,24610,24278,24612,25710,26168,26080,25550,25310,25938 Y 26103 COMPRA DE INSUMOS MEDICOS Y REACTIVOS.</t>
  </si>
  <si>
    <t>499-1</t>
  </si>
  <si>
    <t xml:space="preserve">PAGO A FACT. 256 COMPRA DE INSUMOS MEDICOS </t>
  </si>
  <si>
    <t>501-1</t>
  </si>
  <si>
    <t xml:space="preserve">PAGO A FACT. 036542 Y 040346 COMPRA DE UTILES MEDICOS </t>
  </si>
  <si>
    <t>505-1</t>
  </si>
  <si>
    <t xml:space="preserve">PAGO A FACT. 118,116 COMPRA DE MATERIAL DE LIMPIEZA </t>
  </si>
  <si>
    <t>507-1</t>
  </si>
  <si>
    <t>PAGO A FACT. 312 SERVICIO DE MANTEIMIENTO DE LOS GENERADORES</t>
  </si>
  <si>
    <t>509-1</t>
  </si>
  <si>
    <t>PAGO A FACT. 5420 COMPRA DE GASOIL</t>
  </si>
  <si>
    <t>511-1</t>
  </si>
  <si>
    <t xml:space="preserve">PAGO A FACT. 259,260,263,287,276 Y 283 COMPRA DE MEDICAMENTOS DE INSUMOS </t>
  </si>
  <si>
    <t>524-1</t>
  </si>
  <si>
    <t xml:space="preserve">PAGO A FACT. 4838,4892 Y 5026 COMPRA DE UTILES MEDICOS </t>
  </si>
  <si>
    <t>526-1</t>
  </si>
  <si>
    <t xml:space="preserve">PAGO A FACT. 126,132,149, 163 Y 120 COMPRA DE REACTIVOS Y PRODUCTOS ELECTRICOS  </t>
  </si>
  <si>
    <t>528-1</t>
  </si>
  <si>
    <t xml:space="preserve">PAGO A FACT. 89279,89429,90288,90324,88278,900686,88312 Y 90728 COMPRA DE INSUMOS MEDICOS </t>
  </si>
  <si>
    <t>530-1</t>
  </si>
  <si>
    <t>PAGO A FACT. 059510, 059509,059511,059293,059292,059225,059294,058991,058990,058989,058579,058577,058576,058259,058258 Y 058257 COMPRA DE MATERIAL DE LIMPIEZA.</t>
  </si>
  <si>
    <t>534-1</t>
  </si>
  <si>
    <t>PAGO A FACT. 390226,387539,388003,388964,388392,388728,390828,390661,390095,389870,391442,391010,392999,392443,392698,392105,391449,391444,389336 COMPRA DE REACTIVOS Y INSUMOS.</t>
  </si>
  <si>
    <t>ARS FURUTO</t>
  </si>
  <si>
    <t>DEPOSITO NO IDENTIFICADO AL 31 DE FEBRERO 2022</t>
  </si>
  <si>
    <t>546-1</t>
  </si>
  <si>
    <t>PAGO A FACT. 009261 COMPRA DE MEDICAMENTOS</t>
  </si>
  <si>
    <t>548-1</t>
  </si>
  <si>
    <t>PAGO A FACT. 19432 COMPRA DE INSUMOS MEDICOS</t>
  </si>
  <si>
    <t>551-1</t>
  </si>
  <si>
    <t>PAGO A FACT. 006896 COMPRA DE SAL</t>
  </si>
  <si>
    <t>553-1</t>
  </si>
  <si>
    <t>PAGO A FACT. 51984 COMPRA DE INSUMOS</t>
  </si>
  <si>
    <t>555-1</t>
  </si>
  <si>
    <t>PAGO A FACT. 002057002061,002081,002083,002098,002099,002116,002129,002144,002148,002164 Y 002179 COMPRA DE REACTIVOS</t>
  </si>
  <si>
    <t>572-1</t>
  </si>
  <si>
    <t xml:space="preserve">PAGO A FACT. 15049,15048,15050 Y COMPRA DE MEDICAMENTOS </t>
  </si>
  <si>
    <t>575-1</t>
  </si>
  <si>
    <t xml:space="preserve">PAGO A FACT. 4162 Y ABONO 70% A FACT. 4523 </t>
  </si>
  <si>
    <t>577-1</t>
  </si>
  <si>
    <t>PAGO A FACT. 3-2486 COMPRA DE INSUMOS MEDICOS</t>
  </si>
  <si>
    <t>579-1</t>
  </si>
  <si>
    <t>PAGO A FACT. 1740 Y 1497 COMPRA DE INSUMOS MEDICOS Y MEDICAMENTOS</t>
  </si>
  <si>
    <t>581-1</t>
  </si>
  <si>
    <t xml:space="preserve">PAGO A FACT. 22 Y 27 COMPRA DE UTILES MEDICOS </t>
  </si>
  <si>
    <t>584-1</t>
  </si>
  <si>
    <t>PAGO A FACT. 28 SERVICIO DE MANTENIMIENTO</t>
  </si>
  <si>
    <t>586-1</t>
  </si>
  <si>
    <t xml:space="preserve">PAGO A FACT. 521,557,605 Y 584 COMPRA DE FUNDAS PLASTICAS </t>
  </si>
  <si>
    <t>ARS GMA</t>
  </si>
  <si>
    <t>596-1</t>
  </si>
  <si>
    <t>PAGO A FACT. 5577 Y 5943, COMPRA DE INSUMOS MEDICOS</t>
  </si>
  <si>
    <t>602-1</t>
  </si>
  <si>
    <t>PAGO A FACT. 9794,8799,9288,7072,8776, Y 0162, COMPRA DE MEDICAMENTOS.</t>
  </si>
  <si>
    <t>ARS BANCO CENTRAL</t>
  </si>
  <si>
    <t xml:space="preserve">ARS MONUMENTAL </t>
  </si>
  <si>
    <t>610-1</t>
  </si>
  <si>
    <t xml:space="preserve">PAGO A FACT. 3590,3621 Y 3622, COMPRA DE INSUMOS Y MEDICAMNETOS </t>
  </si>
  <si>
    <t>616-1</t>
  </si>
  <si>
    <t xml:space="preserve">PAGO A FACT. 416, COMPRA DE INSUMOS MEDICOS </t>
  </si>
  <si>
    <t>620-1</t>
  </si>
  <si>
    <t xml:space="preserve">PAGO FACT. 127, Y 129 COMPRA DE MEDICAMENTOS </t>
  </si>
  <si>
    <t>606-1</t>
  </si>
  <si>
    <t xml:space="preserve">PAGO A FACT. 1373,1396,1377,1384,1368,1418,1418,1425,1410, 1407 Y 1399, COMPRA DE SANGRE DE CARNERO </t>
  </si>
  <si>
    <t>626-1</t>
  </si>
  <si>
    <t>PAGO  A FACT. 73413,72913 Y 73175, COMPRE DE MEDICAMENTOS.</t>
  </si>
  <si>
    <t>630-1</t>
  </si>
  <si>
    <t xml:space="preserve">PAGO A FACT. 530,552,554,556,545 COMPRA DE INSUMOS MEDICOS </t>
  </si>
  <si>
    <t>637-1</t>
  </si>
  <si>
    <t>PAGO A FACT. 474137,474139,474000 Y 474008, COMPRA DE MEDICAMETOS, INSUMOS MEDICOS Y PRODUC TOS DE PAPEL.</t>
  </si>
  <si>
    <t>642-1</t>
  </si>
  <si>
    <t>PAGO A FACT. 200088499 Y 2000088533, COMPRA DE BOTON ELECTRICO Y TARJETA ELECTRICA</t>
  </si>
  <si>
    <t>646-1</t>
  </si>
  <si>
    <t xml:space="preserve">PAGO A FACT. 29 COMPRA DE INSUMOS MEDICOS </t>
  </si>
  <si>
    <t>650-1</t>
  </si>
  <si>
    <t>PAGO A FACT. CC202203101005943270, INTERNET Y CABLE MARZO.</t>
  </si>
  <si>
    <t>654-1</t>
  </si>
  <si>
    <t xml:space="preserve">PAGO A FACT. 93209849, SERVICIO DE AGUA POTABLE </t>
  </si>
  <si>
    <t>658-1</t>
  </si>
  <si>
    <t xml:space="preserve">PAGO A FACT. 018, COMPRA DE MEDICAMENTOS </t>
  </si>
  <si>
    <t>662-1</t>
  </si>
  <si>
    <t xml:space="preserve">PAGO A FACT. 1847,1858 Y 1852, COMPRA DE PAPEL </t>
  </si>
  <si>
    <t>666-1</t>
  </si>
  <si>
    <t xml:space="preserve">PAGO  A FACT. 1423 MATERIALES DE COSTURA </t>
  </si>
  <si>
    <t>670-1</t>
  </si>
  <si>
    <t>PAGO A FACT. 40735,40655,40348 Y 40033, COMPRA DE INSUMOS MEDICOS.</t>
  </si>
  <si>
    <t>675-1</t>
  </si>
  <si>
    <t>PAGO A FACT. 3925, COMPRA DE MEDICAMENTOS</t>
  </si>
  <si>
    <t>681-1</t>
  </si>
  <si>
    <t xml:space="preserve">PAGO A FACT. 4883 Y 4918, COMPRA DE MEDICAMENTOS E INSUMOS MEDICOS </t>
  </si>
  <si>
    <t>692-1</t>
  </si>
  <si>
    <t>PAGO A FACT. 029,047 056 Y 073 COMPRA DE MEDICAMENTOS</t>
  </si>
  <si>
    <t>696-1</t>
  </si>
  <si>
    <t>PAGO A FACT. 20000010312, COMPRA DE PAPEL</t>
  </si>
  <si>
    <t>EL LIBRA.526-1 DE LABIN DOMINICANA, SRL FUE ANULADO EN ESTA FECHA.</t>
  </si>
  <si>
    <t>701-1</t>
  </si>
  <si>
    <t>COMPRA DE MEDICMANETOS, PRODUCTOS  DE PAPEL E INSUMOS</t>
  </si>
  <si>
    <t>707-1</t>
  </si>
  <si>
    <t>PAGO A FACT. 16 Y 24, COMPRA DE INSUMOS DE ODONTOLOGIA</t>
  </si>
  <si>
    <t>711-1</t>
  </si>
  <si>
    <t>PAGO A FACT. 126,132,149,163,120,153,161 Y 131 COMPRA DE REACTIVOS Y PRODUCTOS ELECTRICOS.</t>
  </si>
  <si>
    <t>EL LIBRA.555-1 DE GAROS PHARMA, SRL FUE ANULADO EN ESTA FECHA.</t>
  </si>
  <si>
    <t>716-1</t>
  </si>
  <si>
    <t>PAGO A FACT. 210,176,165,162,236,258,234,262 Y 260. COMPRA DE MEDICAMENTOS E INSUMOS MEDICOS.</t>
  </si>
  <si>
    <t>740-1</t>
  </si>
  <si>
    <t xml:space="preserve">PAGO A FACT. 156, COMPRA DE MEDICAMENTOS </t>
  </si>
  <si>
    <t>744-1</t>
  </si>
  <si>
    <t xml:space="preserve">PAGO A FACT. 002057,002061,002081,002083,002098,002099,002116,002129,002144,002148,002164 Y 002179 COMPRA DE REACTIVOS E INSUMOS </t>
  </si>
  <si>
    <t>748-1</t>
  </si>
  <si>
    <t>PAGO A FACT.044419 Y 042724, COMPRA DE INSUMOS MEDICOS</t>
  </si>
  <si>
    <t>762-1</t>
  </si>
  <si>
    <t>PAGO A FACT. 3028,3054,3040, COMPRA DE INSUMOS MEDICOS</t>
  </si>
  <si>
    <t>764-1</t>
  </si>
  <si>
    <t xml:space="preserve">PAGO A FACT. 3178, 31943,31819,32320,32353,31820,31941,32354,32170,32355,32226,32321,32259 Y 33003, COMPRA DE REACTIVO E INSUMOS </t>
  </si>
  <si>
    <t xml:space="preserve">ARS ASEMAP </t>
  </si>
  <si>
    <t xml:space="preserve">ARS SEMMA </t>
  </si>
  <si>
    <t>RENTA CAFETERIA</t>
  </si>
  <si>
    <t xml:space="preserve">PRIMERA ARS HUMANO </t>
  </si>
  <si>
    <t xml:space="preserve">HUMANO SEGUROS </t>
  </si>
  <si>
    <t>772-1</t>
  </si>
  <si>
    <t>PAGO A FACT. 73,77,76,78,79 Y 80, COMPRA DE PRODUCTOS Y UTILES VARIOS.</t>
  </si>
  <si>
    <t>776-1</t>
  </si>
  <si>
    <t xml:space="preserve">PAGO A FACT. 163,SERVICIOS TECNICOS PROFESIONALES </t>
  </si>
  <si>
    <t>779-1</t>
  </si>
  <si>
    <t xml:space="preserve">PAGO A FACT. 156, COMPRA DE INSUMOS MEDICOS </t>
  </si>
  <si>
    <t>783-1</t>
  </si>
  <si>
    <t>PAGO A FACT. 182, COMPRA DE INSUMOS MEDICOS</t>
  </si>
  <si>
    <t>ARS META SALUD</t>
  </si>
  <si>
    <t>803-1</t>
  </si>
  <si>
    <t>PAGO FACTURA. 1404 Y 1502 COPRA DE MEDICAMENTOS</t>
  </si>
  <si>
    <t>805-1</t>
  </si>
  <si>
    <t xml:space="preserve">PAGO A FACT.  86,87,974,993 Y 1076 COMPRA DE UTILES MEDICOS </t>
  </si>
  <si>
    <t>806-1</t>
  </si>
  <si>
    <t>807-1</t>
  </si>
  <si>
    <t>PAGO A FACT. 62735 RECOLECCION DE BASURA MES DE MARZO 2021</t>
  </si>
  <si>
    <t>824-1</t>
  </si>
  <si>
    <t>PAGO A FACT. 353 COMPRA DE MEDIAS ANTIEMBOLICAS</t>
  </si>
  <si>
    <t>826-1</t>
  </si>
  <si>
    <t>PAGO A FACT. 20009007 Y 20009565 COMPRA DE MEDICAMENTOS</t>
  </si>
  <si>
    <t>828-1</t>
  </si>
  <si>
    <t xml:space="preserve">PAGO A FAC. 1399 COMPRA DE INSUMOS MEDICOS </t>
  </si>
  <si>
    <t>EL LIBRA.779-1 DE DIMEDON A, SRL FUE ANULADO EN ESTA FECHA.</t>
  </si>
  <si>
    <t>719-1</t>
  </si>
  <si>
    <t>PAGO VACACIONES EX COLABORADORES MARZO 2022.</t>
  </si>
  <si>
    <t>720-1</t>
  </si>
  <si>
    <t>PAGO PRESTACIONES EX COLABORADORES.</t>
  </si>
  <si>
    <t>752-1</t>
  </si>
  <si>
    <t>PAGO  NOMINA CARACTER TEMPORAL MARZO 2022.</t>
  </si>
  <si>
    <t xml:space="preserve"> PAGO NOMINA  PRINCIPAL CORRESPONDIENTE  AL MES DE MARZO 2022.</t>
  </si>
  <si>
    <t>NOMINA POR TESORERIA CORRESPONDIENTE AL MES DE MARZO 2022</t>
  </si>
  <si>
    <t>PAGO RETENCION IMPUESTO SOBRE SALARIO  CORRESPONDIENTE A MARZO 2022. (IR-3).</t>
  </si>
  <si>
    <t>PAGO RETENCION SEGURIDAD SOCIAL MARZO  2022</t>
  </si>
  <si>
    <t>754-1</t>
  </si>
  <si>
    <t>PAGO NOMINA CARACTER TEMPORAL MARZO 2022</t>
  </si>
  <si>
    <t>756-1</t>
  </si>
  <si>
    <t>PAGO NIMONA COMPENSACION MILITAR MARZO 2022.</t>
  </si>
  <si>
    <t>758-1</t>
  </si>
  <si>
    <t>PAGO NOMINA CARACTER EVENTUAL MARZO 2022.</t>
  </si>
  <si>
    <t>843-1</t>
  </si>
  <si>
    <t>PAGO A FACT. 113, COMPRA DE INSUMOS MEDICOS.</t>
  </si>
  <si>
    <t>851-1</t>
  </si>
  <si>
    <t>PAGO NO0MINA INCENTIVO POR RENDIMIENTO JULIO-DICIEMBRE 2021</t>
  </si>
  <si>
    <t>866-1</t>
  </si>
  <si>
    <t>PAGO A FACTURA N0. 132244, 132421, COMPRA DE REACTIVOS.</t>
  </si>
  <si>
    <t>870-1</t>
  </si>
  <si>
    <t>PAGO A FACTURA N0. 110, 114 Y 118, COMPRA DE REACTIVOS.</t>
  </si>
  <si>
    <t>874-1</t>
  </si>
  <si>
    <t>PAGO A FACTURA N0. 203852, COMPRA DE INSUMOS MEDICOS.</t>
  </si>
  <si>
    <t>ASR SENASA SUBSIDIADO</t>
  </si>
  <si>
    <t>ARS MAPFRE SALUD</t>
  </si>
  <si>
    <t>ARS RENACER</t>
  </si>
  <si>
    <t>ARS YUNEN</t>
  </si>
  <si>
    <t>ARS  ASEMAP</t>
  </si>
  <si>
    <t>880-1</t>
  </si>
  <si>
    <t>PAGO DE FACTURA  106 Y 108 SERVICIO DE TELEFENO, FLOTAS Y LARGA DISTANCIA</t>
  </si>
  <si>
    <t>883-1</t>
  </si>
  <si>
    <t>PAGO A FACTURA 306,319 Y 320 COMPRA DE INSUMOY MEDICAMENTOS.</t>
  </si>
  <si>
    <t>885-1</t>
  </si>
  <si>
    <t>PAGO A FACTURA 14562 Y 14618 COMPRA DE INSUMA MEDICOS.</t>
  </si>
  <si>
    <t>893-1</t>
  </si>
  <si>
    <t>PAGO A FACTURA 10736,10782 COMPRA DE MEDICAMENTOS</t>
  </si>
  <si>
    <t>889-1</t>
  </si>
  <si>
    <t>PAGO A FACTURA 41022 Y 41566 SERVICIOS DE IMPRESION DIC-ENERO 2022</t>
  </si>
  <si>
    <t>907-1</t>
  </si>
  <si>
    <t>PAGO A FACTURA 8281, 8298 COMPRA DE MEDICAMENTOS</t>
  </si>
  <si>
    <t>911-1</t>
  </si>
  <si>
    <t xml:space="preserve">PAGO A FACTURA N0. 200090415, 200090333, 2000089512 Y 200088615, PAGO MANTENIMIENTO DE ELEVADORES CORRESPONDIENTE A LOSMESES ENERO Y FEBRERO 2022 Y COMPRA DE PRODUCTOS ELECTRICOS . </t>
  </si>
  <si>
    <t>915-1</t>
  </si>
  <si>
    <t>PAGO A FACTURA 54647,5525,59021 Y 60285</t>
  </si>
  <si>
    <t>920-1</t>
  </si>
  <si>
    <t>PAGO A FACTURA 61,56,60,64,63,Y 62 COMPRA DE ALIMENTOS</t>
  </si>
  <si>
    <t>924-1</t>
  </si>
  <si>
    <t>PAGO A FACTURA 317,327,329,318,319,322,323,324,325,326,328,Y 307 COMPRA  DE MEDICAMENTO.</t>
  </si>
  <si>
    <t>932-1</t>
  </si>
  <si>
    <t>PAGO A FACTURA 119,127,Y 128 ALIMENTOS Y BEBIDAS</t>
  </si>
  <si>
    <t>DEPOSITOS NO IDENTIFICADOS AL 31 DE MARZO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</si>
  <si>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</si>
  <si>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</si>
  <si>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</si>
  <si>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</si>
  <si>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 xml:space="preserve">                                              Sub-Director Adm. y Financiero</t>
  </si>
  <si>
    <t>Contadora</t>
  </si>
  <si>
    <t xml:space="preserve">     </t>
  </si>
  <si>
    <t>DEL 1 AL 31 MARZO 2022</t>
  </si>
  <si>
    <t>CUENTA SUBVENCION NO. 033-002877-4</t>
  </si>
  <si>
    <t>No. Ck/Transf.</t>
  </si>
  <si>
    <t>REPOSICION DE CAJA CHICA AL 23/03/2022 SEGUN COMPROBANTES DE DESEMBOLSO DEL 2233 AL 2265 ANEXOS.</t>
  </si>
  <si>
    <t>31/3/2022</t>
  </si>
  <si>
    <t>CARGOS POR IMPUESTO 0.15%</t>
  </si>
  <si>
    <t>CARGOS POR SERVICIO DE MANEJO DE CUENTA</t>
  </si>
  <si>
    <t>CUENTA OPERATIVA NO. 033-002878-2</t>
  </si>
  <si>
    <t>PAGO A FACT. 01 PAGO DE PLANES COMPLEMENTARIOS DE SENASA AL CIERRE  DE NOVIEMBRE 2021.</t>
  </si>
  <si>
    <t>PAGO A FAC. NO. 1750408209 MANTENIMIENTO GENERAL CAMIONETA NISSAN FRONTIER.</t>
  </si>
  <si>
    <t>COMISION MANEJO DE CUENTA</t>
  </si>
  <si>
    <t>CARGO IMPUESTO 0.15%</t>
  </si>
  <si>
    <t>CHEQUE CERTIFICADO</t>
  </si>
  <si>
    <t xml:space="preserve">                                                 Sub-Director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</si>
</sst>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yy;@"/>
    <numFmt numFmtId="165" formatCode="_(* #,##0.000_);_(* \(#,##0.000\);_(* &quot;-&quot;???_);_(@_)"/>
    <numFmt numFmtId="166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43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43" fontId="6" fillId="2" borderId="6" xfId="0" applyNumberFormat="1" applyFont="1" applyFill="1" applyBorder="1"/>
    <xf numFmtId="0" fontId="6" fillId="2" borderId="6" xfId="0" applyFont="1" applyFill="1" applyBorder="1" applyAlignment="1">
      <alignment wrapText="1"/>
    </xf>
    <xf numFmtId="164" fontId="6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5" fontId="6" fillId="2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Border="1"/>
    <xf numFmtId="0" fontId="6" fillId="2" borderId="0" xfId="0" applyFont="1" applyFill="1"/>
    <xf numFmtId="43" fontId="5" fillId="0" borderId="0" xfId="1" applyFont="1" applyBorder="1"/>
    <xf numFmtId="43" fontId="3" fillId="2" borderId="0" xfId="0" applyNumberFormat="1" applyFont="1" applyFill="1" applyBorder="1"/>
    <xf numFmtId="0" fontId="6" fillId="0" borderId="1" xfId="0" applyFont="1" applyBorder="1"/>
    <xf numFmtId="43" fontId="3" fillId="2" borderId="7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43" fontId="11" fillId="4" borderId="1" xfId="1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12" fillId="0" borderId="1" xfId="1" applyFont="1" applyBorder="1"/>
    <xf numFmtId="43" fontId="13" fillId="0" borderId="1" xfId="1" applyFont="1" applyBorder="1"/>
    <xf numFmtId="43" fontId="13" fillId="0" borderId="0" xfId="1" applyFont="1" applyBorder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2" fillId="2" borderId="0" xfId="0" applyNumberFormat="1" applyFont="1" applyFill="1" applyBorder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/>
    <xf numFmtId="0" fontId="4" fillId="3" borderId="1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wrapText="1"/>
    </xf>
    <xf numFmtId="14" fontId="6" fillId="2" borderId="6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43" fontId="6" fillId="2" borderId="6" xfId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43" fontId="6" fillId="2" borderId="1" xfId="0" applyNumberFormat="1" applyFont="1" applyFill="1" applyBorder="1" applyAlignment="1"/>
    <xf numFmtId="0" fontId="0" fillId="0" borderId="1" xfId="0" applyBorder="1"/>
    <xf numFmtId="43" fontId="6" fillId="2" borderId="1" xfId="1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43" fontId="2" fillId="0" borderId="12" xfId="1" applyFont="1" applyBorder="1"/>
    <xf numFmtId="43" fontId="3" fillId="0" borderId="12" xfId="1" applyFont="1" applyBorder="1"/>
    <xf numFmtId="43" fontId="3" fillId="2" borderId="1" xfId="1" applyFont="1" applyFill="1" applyBorder="1" applyAlignment="1">
      <alignment horizontal="center" wrapText="1"/>
    </xf>
    <xf numFmtId="43" fontId="2" fillId="0" borderId="0" xfId="1" applyFont="1" applyBorder="1"/>
    <xf numFmtId="43" fontId="3" fillId="0" borderId="0" xfId="1" applyFont="1" applyBorder="1"/>
    <xf numFmtId="43" fontId="3" fillId="2" borderId="0" xfId="1" applyFont="1" applyFill="1" applyBorder="1" applyAlignment="1">
      <alignment horizontal="center" wrapText="1"/>
    </xf>
    <xf numFmtId="4" fontId="0" fillId="0" borderId="0" xfId="0" applyNumberFormat="1"/>
    <xf numFmtId="43" fontId="0" fillId="0" borderId="0" xfId="0" applyNumberFormat="1"/>
    <xf numFmtId="43" fontId="0" fillId="0" borderId="0" xfId="0" applyNumberFormat="1" applyFont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43" fontId="3" fillId="5" borderId="1" xfId="1" applyFont="1" applyFill="1" applyBorder="1"/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43" fontId="6" fillId="2" borderId="1" xfId="0" applyNumberFormat="1" applyFont="1" applyFill="1" applyBorder="1" applyAlignment="1">
      <alignment horizontal="left" wrapText="1"/>
    </xf>
    <xf numFmtId="43" fontId="3" fillId="2" borderId="1" xfId="0" applyNumberFormat="1" applyFont="1" applyFill="1" applyBorder="1"/>
    <xf numFmtId="43" fontId="17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wrapText="1"/>
    </xf>
    <xf numFmtId="43" fontId="18" fillId="2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left" wrapText="1"/>
    </xf>
    <xf numFmtId="43" fontId="3" fillId="2" borderId="12" xfId="0" applyNumberFormat="1" applyFont="1" applyFill="1" applyBorder="1"/>
    <xf numFmtId="43" fontId="3" fillId="2" borderId="12" xfId="1" applyFont="1" applyFill="1" applyBorder="1"/>
    <xf numFmtId="43" fontId="5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Border="1"/>
    <xf numFmtId="1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43" fontId="3" fillId="0" borderId="0" xfId="1" applyFont="1" applyBorder="1" applyAlignment="1">
      <alignment horizontal="right"/>
    </xf>
    <xf numFmtId="43" fontId="12" fillId="2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226483</xdr:rowOff>
    </xdr:from>
    <xdr:to>
      <xdr:col>2</xdr:col>
      <xdr:colOff>857248</xdr:colOff>
      <xdr:row>6</xdr:row>
      <xdr:rowOff>219075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26483"/>
          <a:ext cx="3295648" cy="147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301</xdr:row>
      <xdr:rowOff>114299</xdr:rowOff>
    </xdr:from>
    <xdr:to>
      <xdr:col>6</xdr:col>
      <xdr:colOff>133350</xdr:colOff>
      <xdr:row>307</xdr:row>
      <xdr:rowOff>104774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79105124"/>
          <a:ext cx="18097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2</xdr:col>
      <xdr:colOff>914400</xdr:colOff>
      <xdr:row>5</xdr:row>
      <xdr:rowOff>114300</xdr:rowOff>
    </xdr:to>
    <xdr:pic>
      <xdr:nvPicPr>
        <xdr:cNvPr id="8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24384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942975</xdr:colOff>
      <xdr:row>55</xdr:row>
      <xdr:rowOff>9525</xdr:rowOff>
    </xdr:from>
    <xdr:to>
      <xdr:col>6</xdr:col>
      <xdr:colOff>1262062</xdr:colOff>
      <xdr:row>60</xdr:row>
      <xdr:rowOff>135731</xdr:rowOff>
    </xdr:to>
    <xdr:pic>
      <xdr:nvPicPr>
        <xdr:cNvPr id="9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1630025"/>
          <a:ext cx="1862137" cy="107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226483</xdr:rowOff>
    </xdr:from>
    <xdr:to>
      <xdr:col>2</xdr:col>
      <xdr:colOff>857248</xdr:colOff>
      <xdr:row>6</xdr:row>
      <xdr:rowOff>219075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8383"/>
          <a:ext cx="2362198" cy="114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69"/>
  <sheetViews>
    <sheetView workbookViewId="0">
      <selection activeCell="C238" sqref="C238"/>
    </sheetView>
  </sheetViews>
  <sheetFormatPr baseColWidth="10" defaultRowHeight="16.5" customHeight="1" x14ac:dyDescent="0.25"/>
  <cols>
    <col min="1" max="1" width="14.7109375" style="17" customWidth="1"/>
    <col min="2" max="2" width="23.7109375" style="12" bestFit="1" customWidth="1"/>
    <col min="3" max="3" width="53.28515625" style="12" customWidth="1"/>
    <col min="4" max="4" width="25.85546875" style="12" customWidth="1"/>
    <col min="5" max="5" width="22.85546875" style="12" customWidth="1"/>
    <col min="6" max="6" width="27.85546875" style="12" customWidth="1"/>
    <col min="7" max="9" width="11.42578125" style="12"/>
    <col min="10" max="10" width="15.5703125" style="12" bestFit="1" customWidth="1"/>
    <col min="11" max="11" width="16.42578125" style="12" bestFit="1" customWidth="1"/>
    <col min="12" max="16384" width="11.42578125" style="12"/>
  </cols>
  <sheetData>
    <row r="1" spans="1:129" s="13" customFormat="1" ht="18.75" x14ac:dyDescent="0.3">
      <c r="A1" s="47" t="s">
        <v>7</v>
      </c>
      <c r="B1" s="47"/>
      <c r="C1" s="47"/>
      <c r="D1" s="47"/>
      <c r="E1" s="47"/>
      <c r="F1" s="47"/>
      <c r="G1" s="47"/>
    </row>
    <row r="2" spans="1:129" s="13" customFormat="1" ht="18.75" x14ac:dyDescent="0.3">
      <c r="A2" s="48" t="s">
        <v>9</v>
      </c>
      <c r="B2" s="48"/>
      <c r="C2" s="48"/>
      <c r="D2" s="48"/>
      <c r="E2" s="48"/>
      <c r="F2" s="48"/>
      <c r="G2" s="48"/>
    </row>
    <row r="3" spans="1:129" s="13" customFormat="1" ht="18.75" x14ac:dyDescent="0.3">
      <c r="A3" s="48" t="s">
        <v>8</v>
      </c>
      <c r="B3" s="48"/>
      <c r="C3" s="48"/>
      <c r="D3" s="48"/>
      <c r="E3" s="48"/>
      <c r="F3" s="48"/>
      <c r="G3" s="48"/>
    </row>
    <row r="4" spans="1:129" s="13" customFormat="1" ht="18.75" x14ac:dyDescent="0.3">
      <c r="A4" s="48" t="s">
        <v>10</v>
      </c>
      <c r="B4" s="48"/>
      <c r="C4" s="48"/>
      <c r="D4" s="48"/>
      <c r="E4" s="48"/>
      <c r="F4" s="48"/>
      <c r="G4" s="48"/>
    </row>
    <row r="5" spans="1:129" s="13" customFormat="1" ht="18.75" x14ac:dyDescent="0.3">
      <c r="A5" s="49" t="s">
        <v>11</v>
      </c>
      <c r="B5" s="49"/>
      <c r="C5" s="49"/>
      <c r="D5" s="49"/>
      <c r="E5" s="49"/>
      <c r="F5" s="49"/>
      <c r="G5" s="49"/>
    </row>
    <row r="6" spans="1:129" s="15" customFormat="1" ht="23.25" x14ac:dyDescent="0.35">
      <c r="A6" s="49" t="s">
        <v>12</v>
      </c>
      <c r="B6" s="49"/>
      <c r="C6" s="49"/>
      <c r="D6" s="49"/>
      <c r="E6" s="49"/>
      <c r="F6" s="49"/>
      <c r="G6" s="49"/>
    </row>
    <row r="7" spans="1:129" s="14" customFormat="1" ht="18.75" x14ac:dyDescent="0.3">
      <c r="A7" s="49" t="s">
        <v>20</v>
      </c>
      <c r="B7" s="49"/>
      <c r="C7" s="49"/>
      <c r="D7" s="49"/>
      <c r="E7" s="49"/>
      <c r="F7" s="49"/>
      <c r="G7" s="49"/>
    </row>
    <row r="8" spans="1:129" s="14" customFormat="1" ht="18.75" x14ac:dyDescent="0.3">
      <c r="A8" s="50" t="s">
        <v>13</v>
      </c>
      <c r="B8" s="50"/>
      <c r="C8" s="50"/>
      <c r="D8" s="50"/>
      <c r="E8" s="50"/>
      <c r="F8" s="50"/>
      <c r="G8" s="51"/>
    </row>
    <row r="9" spans="1:129" s="17" customFormat="1" ht="15.75" x14ac:dyDescent="0.25">
      <c r="B9" s="23"/>
      <c r="C9" s="23"/>
      <c r="D9" s="45" t="s">
        <v>0</v>
      </c>
      <c r="E9" s="46"/>
      <c r="F9" s="24">
        <v>108945352.59050015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</row>
    <row r="10" spans="1:129" s="17" customFormat="1" ht="15.75" x14ac:dyDescent="0.25">
      <c r="A10" s="25" t="s">
        <v>1</v>
      </c>
      <c r="B10" s="26" t="s">
        <v>6</v>
      </c>
      <c r="C10" s="27" t="s">
        <v>2</v>
      </c>
      <c r="D10" s="28" t="s">
        <v>3</v>
      </c>
      <c r="E10" s="28" t="s">
        <v>4</v>
      </c>
      <c r="F10" s="28" t="s">
        <v>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29" s="17" customFormat="1" ht="15.75" x14ac:dyDescent="0.25">
      <c r="A11" s="1">
        <v>44564</v>
      </c>
      <c r="B11" s="2"/>
      <c r="C11" s="3" t="s">
        <v>14</v>
      </c>
      <c r="D11" s="4">
        <f>30938</f>
        <v>30938</v>
      </c>
      <c r="E11" s="4"/>
      <c r="F11" s="29">
        <f>F9+D11-E11</f>
        <v>108976290.59050015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</row>
    <row r="12" spans="1:129" s="17" customFormat="1" ht="15.75" x14ac:dyDescent="0.25">
      <c r="A12" s="1">
        <v>44564</v>
      </c>
      <c r="B12" s="2"/>
      <c r="C12" s="3" t="s">
        <v>15</v>
      </c>
      <c r="D12" s="4">
        <v>563.98</v>
      </c>
      <c r="E12" s="4">
        <f>D12*0.025</f>
        <v>14.099500000000001</v>
      </c>
      <c r="F12" s="29">
        <f>F11+D12-E12</f>
        <v>108976840.47100015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</row>
    <row r="13" spans="1:129" s="17" customFormat="1" ht="15.75" x14ac:dyDescent="0.25">
      <c r="A13" s="1">
        <v>44564</v>
      </c>
      <c r="B13" s="2"/>
      <c r="C13" s="3" t="s">
        <v>15</v>
      </c>
      <c r="D13" s="4">
        <v>121</v>
      </c>
      <c r="E13" s="4">
        <f t="shared" ref="E13:E14" si="0">D13*0.025</f>
        <v>3.0250000000000004</v>
      </c>
      <c r="F13" s="29">
        <f>F12+D13-E13</f>
        <v>108976958.44600014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</row>
    <row r="14" spans="1:129" s="17" customFormat="1" ht="15.75" x14ac:dyDescent="0.25">
      <c r="A14" s="1">
        <v>44564</v>
      </c>
      <c r="B14" s="2"/>
      <c r="C14" s="3" t="s">
        <v>15</v>
      </c>
      <c r="D14" s="4">
        <v>300</v>
      </c>
      <c r="E14" s="4">
        <f t="shared" si="0"/>
        <v>7.5</v>
      </c>
      <c r="F14" s="29">
        <f t="shared" ref="F14" si="1">F13+D14-E14</f>
        <v>108977250.94600014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</row>
    <row r="15" spans="1:129" s="17" customFormat="1" ht="15.75" x14ac:dyDescent="0.25">
      <c r="A15" s="1">
        <v>44564</v>
      </c>
      <c r="B15" s="2"/>
      <c r="C15" s="3" t="s">
        <v>15</v>
      </c>
      <c r="D15" s="4">
        <v>200</v>
      </c>
      <c r="E15" s="4">
        <f>D15*0.025</f>
        <v>5</v>
      </c>
      <c r="F15" s="29">
        <f>F14+D15-E15</f>
        <v>108977445.94600014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</row>
    <row r="16" spans="1:129" s="17" customFormat="1" ht="31.5" x14ac:dyDescent="0.25">
      <c r="A16" s="1">
        <v>44564</v>
      </c>
      <c r="B16" s="2" t="s">
        <v>37</v>
      </c>
      <c r="C16" s="3" t="s">
        <v>38</v>
      </c>
      <c r="D16" s="4"/>
      <c r="E16" s="4">
        <v>1509312.75</v>
      </c>
      <c r="F16" s="29">
        <f t="shared" ref="F16:F79" si="2">F15+D16-E16</f>
        <v>107468133.19600014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</row>
    <row r="17" spans="1:129" s="17" customFormat="1" ht="15.75" x14ac:dyDescent="0.25">
      <c r="A17" s="1">
        <v>44564</v>
      </c>
      <c r="B17" s="2" t="s">
        <v>39</v>
      </c>
      <c r="C17" s="3" t="s">
        <v>40</v>
      </c>
      <c r="D17" s="4"/>
      <c r="E17" s="4">
        <v>114356</v>
      </c>
      <c r="F17" s="29">
        <f t="shared" si="2"/>
        <v>107353777.19600014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</row>
    <row r="18" spans="1:129" s="17" customFormat="1" ht="31.5" x14ac:dyDescent="0.25">
      <c r="A18" s="1">
        <v>44564</v>
      </c>
      <c r="B18" s="2" t="s">
        <v>41</v>
      </c>
      <c r="C18" s="3" t="s">
        <v>42</v>
      </c>
      <c r="D18" s="4"/>
      <c r="E18" s="4">
        <v>603291.57999999996</v>
      </c>
      <c r="F18" s="29">
        <f t="shared" si="2"/>
        <v>106750485.61600015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</row>
    <row r="19" spans="1:129" s="17" customFormat="1" ht="31.5" x14ac:dyDescent="0.25">
      <c r="A19" s="1">
        <v>44564</v>
      </c>
      <c r="B19" s="2" t="s">
        <v>43</v>
      </c>
      <c r="C19" s="3" t="s">
        <v>44</v>
      </c>
      <c r="D19" s="4"/>
      <c r="E19" s="4">
        <v>1634000</v>
      </c>
      <c r="F19" s="29">
        <f t="shared" si="2"/>
        <v>105116485.61600015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</row>
    <row r="20" spans="1:129" s="17" customFormat="1" ht="31.5" x14ac:dyDescent="0.25">
      <c r="A20" s="1">
        <v>44564</v>
      </c>
      <c r="B20" s="2" t="s">
        <v>45</v>
      </c>
      <c r="C20" s="3" t="s">
        <v>46</v>
      </c>
      <c r="D20" s="4"/>
      <c r="E20" s="4">
        <v>685203.75</v>
      </c>
      <c r="F20" s="29">
        <f t="shared" si="2"/>
        <v>104431281.86600015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</row>
    <row r="21" spans="1:129" s="17" customFormat="1" ht="31.5" x14ac:dyDescent="0.25">
      <c r="A21" s="1">
        <v>44564</v>
      </c>
      <c r="B21" s="2" t="s">
        <v>47</v>
      </c>
      <c r="C21" s="3" t="s">
        <v>48</v>
      </c>
      <c r="D21" s="4"/>
      <c r="E21" s="4">
        <v>1877010</v>
      </c>
      <c r="F21" s="29">
        <f t="shared" si="2"/>
        <v>102554271.86600015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</row>
    <row r="22" spans="1:129" s="17" customFormat="1" ht="31.5" x14ac:dyDescent="0.25">
      <c r="A22" s="1">
        <v>44564</v>
      </c>
      <c r="B22" s="2" t="s">
        <v>49</v>
      </c>
      <c r="C22" s="3" t="s">
        <v>50</v>
      </c>
      <c r="D22" s="4"/>
      <c r="E22" s="4">
        <v>306075.75</v>
      </c>
      <c r="F22" s="29">
        <f t="shared" si="2"/>
        <v>102248196.11600015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</row>
    <row r="23" spans="1:129" s="17" customFormat="1" ht="31.5" x14ac:dyDescent="0.25">
      <c r="A23" s="1">
        <v>44564</v>
      </c>
      <c r="B23" s="2" t="s">
        <v>51</v>
      </c>
      <c r="C23" s="3" t="s">
        <v>52</v>
      </c>
      <c r="D23" s="4"/>
      <c r="E23" s="4">
        <v>686475</v>
      </c>
      <c r="F23" s="29">
        <f t="shared" si="2"/>
        <v>101561721.11600015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</row>
    <row r="24" spans="1:129" s="17" customFormat="1" ht="31.5" x14ac:dyDescent="0.25">
      <c r="A24" s="1">
        <v>44564</v>
      </c>
      <c r="B24" s="2" t="s">
        <v>53</v>
      </c>
      <c r="C24" s="3" t="s">
        <v>54</v>
      </c>
      <c r="D24" s="4"/>
      <c r="E24" s="4">
        <v>809548.2</v>
      </c>
      <c r="F24" s="29">
        <f t="shared" si="2"/>
        <v>100752172.91600014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</row>
    <row r="25" spans="1:129" s="17" customFormat="1" ht="31.5" x14ac:dyDescent="0.25">
      <c r="A25" s="1">
        <v>44564</v>
      </c>
      <c r="B25" s="2" t="s">
        <v>55</v>
      </c>
      <c r="C25" s="3" t="s">
        <v>56</v>
      </c>
      <c r="D25" s="4"/>
      <c r="E25" s="4">
        <v>1020572.5</v>
      </c>
      <c r="F25" s="29">
        <f t="shared" si="2"/>
        <v>99731600.416000143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</row>
    <row r="26" spans="1:129" s="17" customFormat="1" ht="15.75" x14ac:dyDescent="0.25">
      <c r="A26" s="1">
        <v>44564</v>
      </c>
      <c r="B26" s="2" t="s">
        <v>57</v>
      </c>
      <c r="C26" s="3" t="s">
        <v>58</v>
      </c>
      <c r="D26" s="4"/>
      <c r="E26" s="4">
        <v>196160.18</v>
      </c>
      <c r="F26" s="29">
        <f t="shared" si="2"/>
        <v>99535440.236000136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</row>
    <row r="27" spans="1:129" s="17" customFormat="1" ht="31.5" x14ac:dyDescent="0.25">
      <c r="A27" s="1">
        <v>44564</v>
      </c>
      <c r="B27" s="2" t="s">
        <v>59</v>
      </c>
      <c r="C27" s="3" t="s">
        <v>60</v>
      </c>
      <c r="D27" s="4"/>
      <c r="E27" s="4">
        <v>253572</v>
      </c>
      <c r="F27" s="29">
        <f t="shared" si="2"/>
        <v>99281868.236000136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</row>
    <row r="28" spans="1:129" s="17" customFormat="1" ht="15.75" x14ac:dyDescent="0.25">
      <c r="A28" s="1">
        <v>44564</v>
      </c>
      <c r="B28" s="2" t="s">
        <v>61</v>
      </c>
      <c r="C28" s="3" t="s">
        <v>62</v>
      </c>
      <c r="D28" s="4"/>
      <c r="E28" s="4">
        <v>124300</v>
      </c>
      <c r="F28" s="29">
        <f t="shared" si="2"/>
        <v>99157568.236000136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</row>
    <row r="29" spans="1:129" s="17" customFormat="1" ht="15.75" x14ac:dyDescent="0.25">
      <c r="A29" s="1">
        <v>44564</v>
      </c>
      <c r="B29" s="2" t="s">
        <v>63</v>
      </c>
      <c r="C29" s="3" t="s">
        <v>64</v>
      </c>
      <c r="D29" s="4"/>
      <c r="E29" s="4">
        <v>135778.75</v>
      </c>
      <c r="F29" s="29">
        <f t="shared" si="2"/>
        <v>99021789.486000136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</row>
    <row r="30" spans="1:129" s="17" customFormat="1" ht="31.5" x14ac:dyDescent="0.25">
      <c r="A30" s="1">
        <v>44564</v>
      </c>
      <c r="B30" s="2" t="s">
        <v>65</v>
      </c>
      <c r="C30" s="3" t="s">
        <v>66</v>
      </c>
      <c r="D30" s="4"/>
      <c r="E30" s="4">
        <v>871629.04</v>
      </c>
      <c r="F30" s="29">
        <f t="shared" si="2"/>
        <v>98150160.446000129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</row>
    <row r="31" spans="1:129" s="17" customFormat="1" ht="31.5" x14ac:dyDescent="0.25">
      <c r="A31" s="1">
        <v>44564</v>
      </c>
      <c r="B31" s="2" t="s">
        <v>67</v>
      </c>
      <c r="C31" s="3" t="s">
        <v>68</v>
      </c>
      <c r="D31" s="4"/>
      <c r="E31" s="4">
        <v>233.42</v>
      </c>
      <c r="F31" s="29">
        <f t="shared" si="2"/>
        <v>98149927.026000127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</row>
    <row r="32" spans="1:129" s="17" customFormat="1" ht="31.5" x14ac:dyDescent="0.25">
      <c r="A32" s="1">
        <v>44564</v>
      </c>
      <c r="B32" s="2" t="s">
        <v>69</v>
      </c>
      <c r="C32" s="3" t="s">
        <v>70</v>
      </c>
      <c r="D32" s="4"/>
      <c r="E32" s="4">
        <v>215083.31</v>
      </c>
      <c r="F32" s="29">
        <f t="shared" si="2"/>
        <v>97934843.716000125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</row>
    <row r="33" spans="1:129" s="17" customFormat="1" ht="63" x14ac:dyDescent="0.25">
      <c r="A33" s="1">
        <v>44564</v>
      </c>
      <c r="B33" s="2" t="s">
        <v>71</v>
      </c>
      <c r="C33" s="3" t="s">
        <v>72</v>
      </c>
      <c r="D33" s="4"/>
      <c r="E33" s="4">
        <v>966507.93</v>
      </c>
      <c r="F33" s="30">
        <f t="shared" si="2"/>
        <v>96968335.786000118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</row>
    <row r="34" spans="1:129" s="17" customFormat="1" ht="15.75" x14ac:dyDescent="0.25">
      <c r="A34" s="1">
        <v>44595</v>
      </c>
      <c r="B34" s="2"/>
      <c r="C34" s="3" t="s">
        <v>14</v>
      </c>
      <c r="D34" s="4">
        <f>65456</f>
        <v>65456</v>
      </c>
      <c r="E34" s="4"/>
      <c r="F34" s="29">
        <f t="shared" si="2"/>
        <v>97033791.786000118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</row>
    <row r="35" spans="1:129" s="17" customFormat="1" ht="15.75" x14ac:dyDescent="0.25">
      <c r="A35" s="1">
        <v>44595</v>
      </c>
      <c r="B35" s="2"/>
      <c r="C35" s="3" t="s">
        <v>15</v>
      </c>
      <c r="D35" s="4">
        <v>900</v>
      </c>
      <c r="E35" s="4">
        <f>D35*0.025</f>
        <v>22.5</v>
      </c>
      <c r="F35" s="29">
        <f t="shared" si="2"/>
        <v>97034669.286000118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</row>
    <row r="36" spans="1:129" s="17" customFormat="1" ht="15.75" x14ac:dyDescent="0.25">
      <c r="A36" s="1">
        <v>44595</v>
      </c>
      <c r="B36" s="2"/>
      <c r="C36" s="3" t="s">
        <v>15</v>
      </c>
      <c r="D36" s="4">
        <v>635.48</v>
      </c>
      <c r="E36" s="4">
        <f t="shared" ref="E36:E37" si="3">D36*0.025</f>
        <v>15.887</v>
      </c>
      <c r="F36" s="29">
        <f t="shared" si="2"/>
        <v>97035288.879000127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</row>
    <row r="37" spans="1:129" s="17" customFormat="1" ht="15.75" x14ac:dyDescent="0.25">
      <c r="A37" s="1">
        <v>44595</v>
      </c>
      <c r="B37" s="2"/>
      <c r="C37" s="3" t="s">
        <v>15</v>
      </c>
      <c r="D37" s="4">
        <v>135.24</v>
      </c>
      <c r="E37" s="4">
        <f t="shared" si="3"/>
        <v>3.3810000000000002</v>
      </c>
      <c r="F37" s="29">
        <f t="shared" si="2"/>
        <v>97035420.738000125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</row>
    <row r="38" spans="1:129" s="17" customFormat="1" ht="15.75" x14ac:dyDescent="0.25">
      <c r="A38" s="1">
        <v>44595</v>
      </c>
      <c r="B38" s="2" t="s">
        <v>73</v>
      </c>
      <c r="C38" s="3" t="s">
        <v>74</v>
      </c>
      <c r="D38" s="4"/>
      <c r="E38" s="4">
        <v>762411</v>
      </c>
      <c r="F38" s="29">
        <f t="shared" si="2"/>
        <v>96273009.738000125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</row>
    <row r="39" spans="1:129" s="17" customFormat="1" ht="31.5" x14ac:dyDescent="0.25">
      <c r="A39" s="1">
        <v>44595</v>
      </c>
      <c r="B39" s="2" t="s">
        <v>75</v>
      </c>
      <c r="C39" s="3" t="s">
        <v>76</v>
      </c>
      <c r="D39" s="4"/>
      <c r="E39" s="4">
        <v>171718.98</v>
      </c>
      <c r="F39" s="29">
        <f t="shared" si="2"/>
        <v>96101290.758000121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</row>
    <row r="40" spans="1:129" s="17" customFormat="1" ht="31.5" x14ac:dyDescent="0.25">
      <c r="A40" s="1">
        <v>44595</v>
      </c>
      <c r="B40" s="2" t="s">
        <v>77</v>
      </c>
      <c r="C40" s="3" t="s">
        <v>78</v>
      </c>
      <c r="D40" s="4"/>
      <c r="E40" s="4">
        <v>102600</v>
      </c>
      <c r="F40" s="29">
        <f t="shared" si="2"/>
        <v>95998690.758000121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</row>
    <row r="41" spans="1:129" s="17" customFormat="1" ht="31.5" x14ac:dyDescent="0.25">
      <c r="A41" s="1">
        <v>44595</v>
      </c>
      <c r="B41" s="2" t="s">
        <v>79</v>
      </c>
      <c r="C41" s="3" t="s">
        <v>80</v>
      </c>
      <c r="D41" s="4"/>
      <c r="E41" s="4">
        <v>182812.4</v>
      </c>
      <c r="F41" s="29">
        <f t="shared" si="2"/>
        <v>95815878.358000115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</row>
    <row r="42" spans="1:129" s="17" customFormat="1" ht="15.75" x14ac:dyDescent="0.25">
      <c r="A42" s="1">
        <v>44595</v>
      </c>
      <c r="B42" s="2" t="s">
        <v>81</v>
      </c>
      <c r="C42" s="3" t="s">
        <v>82</v>
      </c>
      <c r="D42" s="4"/>
      <c r="E42" s="4">
        <v>453948</v>
      </c>
      <c r="F42" s="29">
        <f t="shared" si="2"/>
        <v>95361930.358000115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</row>
    <row r="43" spans="1:129" s="17" customFormat="1" ht="31.5" x14ac:dyDescent="0.25">
      <c r="A43" s="1">
        <v>44595</v>
      </c>
      <c r="B43" s="2" t="s">
        <v>83</v>
      </c>
      <c r="C43" s="3" t="s">
        <v>84</v>
      </c>
      <c r="D43" s="4"/>
      <c r="E43" s="4">
        <v>528428.6</v>
      </c>
      <c r="F43" s="30">
        <f t="shared" si="2"/>
        <v>94833501.758000121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</row>
    <row r="44" spans="1:129" s="17" customFormat="1" ht="15.75" x14ac:dyDescent="0.25">
      <c r="A44" s="1">
        <v>44623</v>
      </c>
      <c r="B44" s="2"/>
      <c r="C44" s="3" t="s">
        <v>14</v>
      </c>
      <c r="D44" s="4">
        <v>44441</v>
      </c>
      <c r="E44" s="4"/>
      <c r="F44" s="29">
        <f t="shared" si="2"/>
        <v>94877942.758000121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</row>
    <row r="45" spans="1:129" s="17" customFormat="1" ht="15.75" x14ac:dyDescent="0.25">
      <c r="A45" s="1">
        <v>44623</v>
      </c>
      <c r="B45" s="2"/>
      <c r="C45" s="3" t="s">
        <v>15</v>
      </c>
      <c r="D45" s="4">
        <v>400</v>
      </c>
      <c r="E45" s="4">
        <f>D45*0.025</f>
        <v>10</v>
      </c>
      <c r="F45" s="29">
        <f t="shared" si="2"/>
        <v>94878332.758000121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</row>
    <row r="46" spans="1:129" s="17" customFormat="1" ht="15.75" x14ac:dyDescent="0.25">
      <c r="A46" s="1">
        <v>44623</v>
      </c>
      <c r="B46" s="2"/>
      <c r="C46" s="3" t="s">
        <v>15</v>
      </c>
      <c r="D46" s="4">
        <v>300</v>
      </c>
      <c r="E46" s="4">
        <f t="shared" ref="E46:E47" si="4">D46*0.025</f>
        <v>7.5</v>
      </c>
      <c r="F46" s="29">
        <f t="shared" si="2"/>
        <v>94878625.258000121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</row>
    <row r="47" spans="1:129" s="17" customFormat="1" ht="15.75" x14ac:dyDescent="0.25">
      <c r="A47" s="1">
        <v>44623</v>
      </c>
      <c r="B47" s="2"/>
      <c r="C47" s="3" t="s">
        <v>15</v>
      </c>
      <c r="D47" s="4">
        <v>255</v>
      </c>
      <c r="E47" s="4">
        <f t="shared" si="4"/>
        <v>6.375</v>
      </c>
      <c r="F47" s="29">
        <f t="shared" si="2"/>
        <v>94878873.883000121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</row>
    <row r="48" spans="1:129" s="17" customFormat="1" ht="31.5" x14ac:dyDescent="0.25">
      <c r="A48" s="1">
        <v>44623</v>
      </c>
      <c r="B48" s="2" t="s">
        <v>85</v>
      </c>
      <c r="C48" s="3" t="s">
        <v>86</v>
      </c>
      <c r="D48" s="4"/>
      <c r="E48" s="4">
        <v>372303.1</v>
      </c>
      <c r="F48" s="29">
        <f t="shared" si="2"/>
        <v>94506570.783000126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</row>
    <row r="49" spans="1:129" s="17" customFormat="1" ht="31.5" x14ac:dyDescent="0.25">
      <c r="A49" s="1">
        <v>44623</v>
      </c>
      <c r="B49" s="2" t="s">
        <v>87</v>
      </c>
      <c r="C49" s="3" t="s">
        <v>88</v>
      </c>
      <c r="D49" s="4"/>
      <c r="E49" s="4">
        <v>452628.22</v>
      </c>
      <c r="F49" s="29">
        <f t="shared" si="2"/>
        <v>94053942.563000128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</row>
    <row r="50" spans="1:129" s="17" customFormat="1" ht="47.25" x14ac:dyDescent="0.25">
      <c r="A50" s="1">
        <v>44623</v>
      </c>
      <c r="B50" s="2" t="s">
        <v>89</v>
      </c>
      <c r="C50" s="3" t="s">
        <v>90</v>
      </c>
      <c r="D50" s="4"/>
      <c r="E50" s="4">
        <v>1205414.2</v>
      </c>
      <c r="F50" s="29">
        <f t="shared" si="2"/>
        <v>92848528.363000125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</row>
    <row r="51" spans="1:129" s="17" customFormat="1" ht="63" x14ac:dyDescent="0.25">
      <c r="A51" s="1">
        <v>44623</v>
      </c>
      <c r="B51" s="2" t="s">
        <v>91</v>
      </c>
      <c r="C51" s="3" t="s">
        <v>92</v>
      </c>
      <c r="D51" s="4"/>
      <c r="E51" s="4">
        <v>1497600.49</v>
      </c>
      <c r="F51" s="29">
        <f t="shared" si="2"/>
        <v>91350927.87300013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</row>
    <row r="52" spans="1:129" s="17" customFormat="1" ht="78.75" x14ac:dyDescent="0.25">
      <c r="A52" s="1">
        <v>44623</v>
      </c>
      <c r="B52" s="2" t="s">
        <v>93</v>
      </c>
      <c r="C52" s="3" t="s">
        <v>94</v>
      </c>
      <c r="D52" s="4"/>
      <c r="E52" s="4">
        <v>619334.19999999995</v>
      </c>
      <c r="F52" s="30">
        <f t="shared" si="2"/>
        <v>90731593.673000127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</row>
    <row r="53" spans="1:129" s="17" customFormat="1" ht="15.75" x14ac:dyDescent="0.25">
      <c r="A53" s="1">
        <v>44654</v>
      </c>
      <c r="B53" s="2"/>
      <c r="C53" s="3" t="s">
        <v>14</v>
      </c>
      <c r="D53" s="4">
        <f>29310</f>
        <v>29310</v>
      </c>
      <c r="E53" s="4"/>
      <c r="F53" s="29">
        <f t="shared" si="2"/>
        <v>90760903.673000127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</row>
    <row r="54" spans="1:129" s="17" customFormat="1" ht="15.75" x14ac:dyDescent="0.25">
      <c r="A54" s="1">
        <v>44654</v>
      </c>
      <c r="B54" s="2"/>
      <c r="C54" s="3" t="s">
        <v>15</v>
      </c>
      <c r="D54" s="4">
        <v>121</v>
      </c>
      <c r="E54" s="4">
        <f>D54*0.025</f>
        <v>3.0250000000000004</v>
      </c>
      <c r="F54" s="29">
        <f t="shared" si="2"/>
        <v>90761021.648000121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</row>
    <row r="55" spans="1:129" s="17" customFormat="1" ht="15.75" x14ac:dyDescent="0.25">
      <c r="A55" s="1">
        <v>44654</v>
      </c>
      <c r="B55" s="2"/>
      <c r="C55" s="3" t="s">
        <v>15</v>
      </c>
      <c r="D55" s="4">
        <v>121</v>
      </c>
      <c r="E55" s="4">
        <f t="shared" ref="E55:E60" si="5">D55*0.025</f>
        <v>3.0250000000000004</v>
      </c>
      <c r="F55" s="29">
        <f t="shared" si="2"/>
        <v>90761139.623000115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</row>
    <row r="56" spans="1:129" s="17" customFormat="1" ht="15.75" x14ac:dyDescent="0.25">
      <c r="A56" s="1">
        <v>44654</v>
      </c>
      <c r="B56" s="2"/>
      <c r="C56" s="3" t="s">
        <v>15</v>
      </c>
      <c r="D56" s="4">
        <v>3368.98</v>
      </c>
      <c r="E56" s="4">
        <f t="shared" si="5"/>
        <v>84.224500000000006</v>
      </c>
      <c r="F56" s="29">
        <f t="shared" si="2"/>
        <v>90764424.378500119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</row>
    <row r="57" spans="1:129" s="17" customFormat="1" ht="15.75" x14ac:dyDescent="0.25">
      <c r="A57" s="1">
        <v>44654</v>
      </c>
      <c r="B57" s="2"/>
      <c r="C57" s="3" t="s">
        <v>15</v>
      </c>
      <c r="D57" s="4">
        <v>100</v>
      </c>
      <c r="E57" s="4">
        <f t="shared" si="5"/>
        <v>2.5</v>
      </c>
      <c r="F57" s="29">
        <f t="shared" si="2"/>
        <v>90764521.878500119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</row>
    <row r="58" spans="1:129" s="17" customFormat="1" ht="15.75" x14ac:dyDescent="0.25">
      <c r="A58" s="1">
        <v>44654</v>
      </c>
      <c r="B58" s="2"/>
      <c r="C58" s="3" t="s">
        <v>15</v>
      </c>
      <c r="D58" s="4">
        <v>100</v>
      </c>
      <c r="E58" s="4">
        <f t="shared" si="5"/>
        <v>2.5</v>
      </c>
      <c r="F58" s="29">
        <f t="shared" si="2"/>
        <v>90764619.378500119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</row>
    <row r="59" spans="1:129" s="17" customFormat="1" ht="15.75" x14ac:dyDescent="0.25">
      <c r="A59" s="1">
        <v>44654</v>
      </c>
      <c r="B59" s="2"/>
      <c r="C59" s="3" t="s">
        <v>15</v>
      </c>
      <c r="D59" s="4">
        <v>5210.92</v>
      </c>
      <c r="E59" s="4">
        <f t="shared" si="5"/>
        <v>130.273</v>
      </c>
      <c r="F59" s="29">
        <f t="shared" si="2"/>
        <v>90769700.025500119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</row>
    <row r="60" spans="1:129" s="17" customFormat="1" ht="15.75" x14ac:dyDescent="0.25">
      <c r="A60" s="1">
        <v>44654</v>
      </c>
      <c r="B60" s="2"/>
      <c r="C60" s="3" t="s">
        <v>15</v>
      </c>
      <c r="D60" s="4">
        <v>323.67</v>
      </c>
      <c r="E60" s="4">
        <f t="shared" si="5"/>
        <v>8.0917500000000011</v>
      </c>
      <c r="F60" s="29">
        <f t="shared" si="2"/>
        <v>90770015.603750125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</row>
    <row r="61" spans="1:129" s="17" customFormat="1" ht="15.75" x14ac:dyDescent="0.25">
      <c r="A61" s="1">
        <v>44654</v>
      </c>
      <c r="B61" s="2"/>
      <c r="C61" s="3" t="s">
        <v>95</v>
      </c>
      <c r="D61" s="4">
        <v>840746.01</v>
      </c>
      <c r="E61" s="4"/>
      <c r="F61" s="29">
        <f t="shared" si="2"/>
        <v>91610761.61375013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</row>
    <row r="62" spans="1:129" s="17" customFormat="1" ht="15.75" x14ac:dyDescent="0.25">
      <c r="A62" s="1">
        <v>44654</v>
      </c>
      <c r="B62" s="2"/>
      <c r="C62" s="3" t="s">
        <v>96</v>
      </c>
      <c r="D62" s="4"/>
      <c r="E62" s="4">
        <v>840746.01</v>
      </c>
      <c r="F62" s="29">
        <f t="shared" si="2"/>
        <v>90770015.603750125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</row>
    <row r="63" spans="1:129" s="17" customFormat="1" ht="15.75" x14ac:dyDescent="0.25">
      <c r="A63" s="1">
        <v>44654</v>
      </c>
      <c r="B63" s="2" t="s">
        <v>97</v>
      </c>
      <c r="C63" s="3" t="s">
        <v>98</v>
      </c>
      <c r="D63" s="4"/>
      <c r="E63" s="4">
        <v>80750</v>
      </c>
      <c r="F63" s="29">
        <f t="shared" si="2"/>
        <v>90689265.603750125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</row>
    <row r="64" spans="1:129" s="17" customFormat="1" ht="15.75" x14ac:dyDescent="0.25">
      <c r="A64" s="1">
        <v>44654</v>
      </c>
      <c r="B64" s="2" t="s">
        <v>99</v>
      </c>
      <c r="C64" s="3" t="s">
        <v>100</v>
      </c>
      <c r="D64" s="4"/>
      <c r="E64" s="4">
        <v>54424.19</v>
      </c>
      <c r="F64" s="29">
        <f t="shared" si="2"/>
        <v>90634841.413750127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</row>
    <row r="65" spans="1:129" s="17" customFormat="1" ht="15.75" x14ac:dyDescent="0.25">
      <c r="A65" s="1">
        <v>44654</v>
      </c>
      <c r="B65" s="2" t="s">
        <v>101</v>
      </c>
      <c r="C65" s="3" t="s">
        <v>102</v>
      </c>
      <c r="D65" s="4"/>
      <c r="E65" s="4">
        <v>191187.5</v>
      </c>
      <c r="F65" s="29">
        <f t="shared" si="2"/>
        <v>90443653.913750127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</row>
    <row r="66" spans="1:129" s="17" customFormat="1" ht="15.75" x14ac:dyDescent="0.25">
      <c r="A66" s="1">
        <v>44654</v>
      </c>
      <c r="B66" s="2" t="s">
        <v>103</v>
      </c>
      <c r="C66" s="3" t="s">
        <v>104</v>
      </c>
      <c r="D66" s="4"/>
      <c r="E66" s="4">
        <v>11526</v>
      </c>
      <c r="F66" s="29">
        <f t="shared" si="2"/>
        <v>90432127.913750127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</row>
    <row r="67" spans="1:129" s="17" customFormat="1" ht="63" x14ac:dyDescent="0.25">
      <c r="A67" s="1">
        <v>44654</v>
      </c>
      <c r="B67" s="2" t="s">
        <v>105</v>
      </c>
      <c r="C67" s="3" t="s">
        <v>106</v>
      </c>
      <c r="D67" s="4"/>
      <c r="E67" s="4">
        <v>1058009</v>
      </c>
      <c r="F67" s="29">
        <f t="shared" si="2"/>
        <v>89374118.913750127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</row>
    <row r="68" spans="1:129" s="17" customFormat="1" ht="31.5" x14ac:dyDescent="0.25">
      <c r="A68" s="1">
        <v>44654</v>
      </c>
      <c r="B68" s="2" t="s">
        <v>107</v>
      </c>
      <c r="C68" s="3" t="s">
        <v>108</v>
      </c>
      <c r="D68" s="4"/>
      <c r="E68" s="4">
        <v>375537.85</v>
      </c>
      <c r="F68" s="29">
        <f t="shared" si="2"/>
        <v>88998581.063750133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</row>
    <row r="69" spans="1:129" s="17" customFormat="1" ht="15.75" x14ac:dyDescent="0.25">
      <c r="A69" s="1">
        <v>44654</v>
      </c>
      <c r="B69" s="2" t="s">
        <v>109</v>
      </c>
      <c r="C69" s="3" t="s">
        <v>110</v>
      </c>
      <c r="D69" s="4"/>
      <c r="E69" s="4">
        <v>1708575</v>
      </c>
      <c r="F69" s="29">
        <f t="shared" si="2"/>
        <v>87290006.063750133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</row>
    <row r="70" spans="1:129" s="17" customFormat="1" ht="15.75" x14ac:dyDescent="0.25">
      <c r="A70" s="1">
        <v>44654</v>
      </c>
      <c r="B70" s="2" t="s">
        <v>111</v>
      </c>
      <c r="C70" s="3" t="s">
        <v>112</v>
      </c>
      <c r="D70" s="4"/>
      <c r="E70" s="4">
        <v>109836</v>
      </c>
      <c r="F70" s="29">
        <f t="shared" si="2"/>
        <v>87180170.063750133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</row>
    <row r="71" spans="1:129" s="17" customFormat="1" ht="31.5" x14ac:dyDescent="0.25">
      <c r="A71" s="1">
        <v>44654</v>
      </c>
      <c r="B71" s="2" t="s">
        <v>113</v>
      </c>
      <c r="C71" s="3" t="s">
        <v>114</v>
      </c>
      <c r="D71" s="4"/>
      <c r="E71" s="4">
        <v>257518</v>
      </c>
      <c r="F71" s="29">
        <f t="shared" si="2"/>
        <v>86922652.063750133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</row>
    <row r="72" spans="1:129" s="17" customFormat="1" ht="15.75" x14ac:dyDescent="0.25">
      <c r="A72" s="1">
        <v>44654</v>
      </c>
      <c r="B72" s="2" t="s">
        <v>115</v>
      </c>
      <c r="C72" s="3" t="s">
        <v>116</v>
      </c>
      <c r="D72" s="4"/>
      <c r="E72" s="4">
        <v>193286.5</v>
      </c>
      <c r="F72" s="29">
        <f t="shared" si="2"/>
        <v>86729365.563750133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</row>
    <row r="73" spans="1:129" s="17" customFormat="1" ht="15.75" x14ac:dyDescent="0.25">
      <c r="A73" s="1">
        <v>44654</v>
      </c>
      <c r="B73" s="2" t="s">
        <v>117</v>
      </c>
      <c r="C73" s="3" t="s">
        <v>118</v>
      </c>
      <c r="D73" s="4"/>
      <c r="E73" s="4">
        <v>677234.4</v>
      </c>
      <c r="F73" s="29">
        <f t="shared" si="2"/>
        <v>86052131.163750127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</row>
    <row r="74" spans="1:129" s="17" customFormat="1" ht="31.5" x14ac:dyDescent="0.25">
      <c r="A74" s="1">
        <v>44654</v>
      </c>
      <c r="B74" s="2" t="s">
        <v>119</v>
      </c>
      <c r="C74" s="3" t="s">
        <v>120</v>
      </c>
      <c r="D74" s="4"/>
      <c r="E74" s="4">
        <v>639009</v>
      </c>
      <c r="F74" s="30">
        <f t="shared" si="2"/>
        <v>85413122.163750127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</row>
    <row r="75" spans="1:129" s="17" customFormat="1" ht="15.75" x14ac:dyDescent="0.25">
      <c r="A75" s="1">
        <v>44745</v>
      </c>
      <c r="B75" s="2"/>
      <c r="C75" s="3" t="s">
        <v>14</v>
      </c>
      <c r="D75" s="4">
        <f>26577</f>
        <v>26577</v>
      </c>
      <c r="E75" s="4"/>
      <c r="F75" s="29">
        <f t="shared" si="2"/>
        <v>85439699.163750127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</row>
    <row r="76" spans="1:129" s="17" customFormat="1" ht="15.75" x14ac:dyDescent="0.25">
      <c r="A76" s="1">
        <v>44745</v>
      </c>
      <c r="B76" s="2"/>
      <c r="C76" s="3" t="s">
        <v>15</v>
      </c>
      <c r="D76" s="4">
        <v>682</v>
      </c>
      <c r="E76" s="4">
        <f>D76*0.025</f>
        <v>17.05</v>
      </c>
      <c r="F76" s="29">
        <f t="shared" si="2"/>
        <v>85440364.11375013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</row>
    <row r="77" spans="1:129" s="17" customFormat="1" ht="15.75" x14ac:dyDescent="0.25">
      <c r="A77" s="1">
        <v>44745</v>
      </c>
      <c r="B77" s="2"/>
      <c r="C77" s="3" t="s">
        <v>15</v>
      </c>
      <c r="D77" s="4">
        <v>235.48</v>
      </c>
      <c r="E77" s="4">
        <f>D77*0.025</f>
        <v>5.8870000000000005</v>
      </c>
      <c r="F77" s="30">
        <f t="shared" si="2"/>
        <v>85440593.70675014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</row>
    <row r="78" spans="1:129" s="17" customFormat="1" ht="15.75" x14ac:dyDescent="0.25">
      <c r="A78" s="1">
        <v>44776</v>
      </c>
      <c r="B78" s="2"/>
      <c r="C78" s="3" t="s">
        <v>14</v>
      </c>
      <c r="D78" s="4">
        <v>44703</v>
      </c>
      <c r="E78" s="4"/>
      <c r="F78" s="29">
        <f t="shared" si="2"/>
        <v>85485296.70675014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</row>
    <row r="79" spans="1:129" s="17" customFormat="1" ht="15.75" x14ac:dyDescent="0.25">
      <c r="A79" s="1">
        <v>44776</v>
      </c>
      <c r="B79" s="2"/>
      <c r="C79" s="3" t="s">
        <v>15</v>
      </c>
      <c r="D79" s="4">
        <v>30000</v>
      </c>
      <c r="E79" s="4">
        <f>D79*0.025</f>
        <v>750</v>
      </c>
      <c r="F79" s="29">
        <f t="shared" si="2"/>
        <v>85514546.70675014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</row>
    <row r="80" spans="1:129" s="17" customFormat="1" ht="15.75" x14ac:dyDescent="0.25">
      <c r="A80" s="1">
        <v>44776</v>
      </c>
      <c r="B80" s="2"/>
      <c r="C80" s="3" t="s">
        <v>15</v>
      </c>
      <c r="D80" s="4">
        <v>60</v>
      </c>
      <c r="E80" s="4">
        <f t="shared" ref="E80:E81" si="6">D80*0.025</f>
        <v>1.5</v>
      </c>
      <c r="F80" s="29">
        <f t="shared" ref="F80:F143" si="7">F79+D80-E80</f>
        <v>85514605.20675014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</row>
    <row r="81" spans="1:129" s="17" customFormat="1" ht="15.75" x14ac:dyDescent="0.25">
      <c r="A81" s="1">
        <v>44776</v>
      </c>
      <c r="B81" s="2"/>
      <c r="C81" s="3" t="s">
        <v>15</v>
      </c>
      <c r="D81" s="4">
        <v>240</v>
      </c>
      <c r="E81" s="4">
        <f t="shared" si="6"/>
        <v>6</v>
      </c>
      <c r="F81" s="29">
        <f t="shared" si="7"/>
        <v>85514839.20675014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</row>
    <row r="82" spans="1:129" s="17" customFormat="1" ht="15.75" x14ac:dyDescent="0.25">
      <c r="A82" s="1">
        <v>44776</v>
      </c>
      <c r="B82" s="2"/>
      <c r="C82" s="3" t="s">
        <v>121</v>
      </c>
      <c r="D82" s="4">
        <v>704143.01</v>
      </c>
      <c r="E82" s="4"/>
      <c r="F82" s="29">
        <f t="shared" si="7"/>
        <v>86218982.216750145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</row>
    <row r="83" spans="1:129" s="17" customFormat="1" ht="15.75" x14ac:dyDescent="0.25">
      <c r="A83" s="1">
        <v>44776</v>
      </c>
      <c r="B83" s="2"/>
      <c r="C83" s="3" t="s">
        <v>17</v>
      </c>
      <c r="D83" s="4">
        <v>205404.66</v>
      </c>
      <c r="E83" s="4"/>
      <c r="F83" s="29">
        <f t="shared" si="7"/>
        <v>86424386.876750141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</row>
    <row r="84" spans="1:129" s="17" customFormat="1" ht="31.5" x14ac:dyDescent="0.25">
      <c r="A84" s="1">
        <v>44776</v>
      </c>
      <c r="B84" s="2" t="s">
        <v>122</v>
      </c>
      <c r="C84" s="3" t="s">
        <v>123</v>
      </c>
      <c r="D84" s="4"/>
      <c r="E84" s="4">
        <v>141131.46</v>
      </c>
      <c r="F84" s="29">
        <f t="shared" si="7"/>
        <v>86283255.416750148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</row>
    <row r="85" spans="1:129" s="17" customFormat="1" ht="31.5" x14ac:dyDescent="0.25">
      <c r="A85" s="1">
        <v>44776</v>
      </c>
      <c r="B85" s="2" t="s">
        <v>124</v>
      </c>
      <c r="C85" s="3" t="s">
        <v>125</v>
      </c>
      <c r="D85" s="4"/>
      <c r="E85" s="4">
        <v>656383.66</v>
      </c>
      <c r="F85" s="30">
        <f t="shared" si="7"/>
        <v>85626871.756750152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</row>
    <row r="86" spans="1:129" s="17" customFormat="1" ht="15.75" x14ac:dyDescent="0.25">
      <c r="A86" s="1">
        <v>44807</v>
      </c>
      <c r="B86" s="2"/>
      <c r="C86" s="3" t="s">
        <v>14</v>
      </c>
      <c r="D86" s="4">
        <f>39232</f>
        <v>39232</v>
      </c>
      <c r="E86" s="4"/>
      <c r="F86" s="29">
        <f t="shared" si="7"/>
        <v>85666103.756750152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</row>
    <row r="87" spans="1:129" s="17" customFormat="1" ht="15.75" x14ac:dyDescent="0.25">
      <c r="A87" s="1">
        <v>44807</v>
      </c>
      <c r="B87" s="2"/>
      <c r="C87" s="3" t="s">
        <v>15</v>
      </c>
      <c r="D87" s="4">
        <v>121</v>
      </c>
      <c r="E87" s="4">
        <f>D87*0.025</f>
        <v>3.0250000000000004</v>
      </c>
      <c r="F87" s="29">
        <f t="shared" si="7"/>
        <v>85666221.731750146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</row>
    <row r="88" spans="1:129" s="17" customFormat="1" ht="15.75" x14ac:dyDescent="0.25">
      <c r="A88" s="1">
        <v>44807</v>
      </c>
      <c r="B88" s="2"/>
      <c r="C88" s="3" t="s">
        <v>15</v>
      </c>
      <c r="D88" s="4">
        <v>400</v>
      </c>
      <c r="E88" s="4">
        <f t="shared" ref="E88:E89" si="8">D88*0.025</f>
        <v>10</v>
      </c>
      <c r="F88" s="29">
        <f t="shared" si="7"/>
        <v>85666611.731750146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</row>
    <row r="89" spans="1:129" s="17" customFormat="1" ht="15.75" x14ac:dyDescent="0.25">
      <c r="A89" s="1">
        <v>44807</v>
      </c>
      <c r="B89" s="2"/>
      <c r="C89" s="3" t="s">
        <v>15</v>
      </c>
      <c r="D89" s="4">
        <v>300</v>
      </c>
      <c r="E89" s="4">
        <f t="shared" si="8"/>
        <v>7.5</v>
      </c>
      <c r="F89" s="29">
        <f t="shared" si="7"/>
        <v>85666904.231750146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</row>
    <row r="90" spans="1:129" s="17" customFormat="1" ht="15.75" x14ac:dyDescent="0.25">
      <c r="A90" s="1">
        <v>44807</v>
      </c>
      <c r="B90" s="2"/>
      <c r="C90" s="3" t="s">
        <v>126</v>
      </c>
      <c r="D90" s="4">
        <v>2187.4899999999998</v>
      </c>
      <c r="E90" s="4"/>
      <c r="F90" s="29">
        <f t="shared" si="7"/>
        <v>85669091.72175014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</row>
    <row r="91" spans="1:129" s="17" customFormat="1" ht="15.75" x14ac:dyDescent="0.25">
      <c r="A91" s="1">
        <v>44807</v>
      </c>
      <c r="B91" s="2"/>
      <c r="C91" s="3" t="s">
        <v>127</v>
      </c>
      <c r="D91" s="4">
        <v>835810.96</v>
      </c>
      <c r="E91" s="4"/>
      <c r="F91" s="29">
        <f t="shared" si="7"/>
        <v>86504902.681750134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</row>
    <row r="92" spans="1:129" s="17" customFormat="1" ht="31.5" x14ac:dyDescent="0.25">
      <c r="A92" s="1">
        <v>44807</v>
      </c>
      <c r="B92" s="2" t="s">
        <v>128</v>
      </c>
      <c r="C92" s="3" t="s">
        <v>129</v>
      </c>
      <c r="D92" s="4"/>
      <c r="E92" s="4">
        <v>1194581.25</v>
      </c>
      <c r="F92" s="29">
        <f t="shared" si="7"/>
        <v>85310321.431750134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</row>
    <row r="93" spans="1:129" s="17" customFormat="1" ht="15.75" x14ac:dyDescent="0.25">
      <c r="A93" s="1">
        <v>44807</v>
      </c>
      <c r="B93" s="2" t="s">
        <v>130</v>
      </c>
      <c r="C93" s="3" t="s">
        <v>131</v>
      </c>
      <c r="D93" s="4"/>
      <c r="E93" s="4">
        <v>1026000</v>
      </c>
      <c r="F93" s="29">
        <f t="shared" si="7"/>
        <v>84284321.431750134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</row>
    <row r="94" spans="1:129" s="17" customFormat="1" ht="15.75" x14ac:dyDescent="0.25">
      <c r="A94" s="1">
        <v>44807</v>
      </c>
      <c r="B94" s="2" t="s">
        <v>132</v>
      </c>
      <c r="C94" s="3" t="s">
        <v>133</v>
      </c>
      <c r="D94" s="4"/>
      <c r="E94" s="4">
        <v>228087.78</v>
      </c>
      <c r="F94" s="29">
        <f t="shared" si="7"/>
        <v>84056233.651750132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</row>
    <row r="95" spans="1:129" s="17" customFormat="1" ht="47.25" x14ac:dyDescent="0.25">
      <c r="A95" s="1">
        <v>44807</v>
      </c>
      <c r="B95" s="2" t="s">
        <v>134</v>
      </c>
      <c r="C95" s="3" t="s">
        <v>135</v>
      </c>
      <c r="D95" s="4"/>
      <c r="E95" s="4">
        <v>19950</v>
      </c>
      <c r="F95" s="29">
        <f t="shared" si="7"/>
        <v>84036283.651750132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</row>
    <row r="96" spans="1:129" s="17" customFormat="1" ht="31.5" x14ac:dyDescent="0.25">
      <c r="A96" s="1">
        <v>44807</v>
      </c>
      <c r="B96" s="2" t="s">
        <v>136</v>
      </c>
      <c r="C96" s="3" t="s">
        <v>137</v>
      </c>
      <c r="D96" s="4"/>
      <c r="E96" s="4">
        <v>667968.75</v>
      </c>
      <c r="F96" s="29">
        <f t="shared" si="7"/>
        <v>83368314.901750132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</row>
    <row r="97" spans="1:129" s="17" customFormat="1" ht="15.75" x14ac:dyDescent="0.25">
      <c r="A97" s="1">
        <v>44837</v>
      </c>
      <c r="B97" s="2"/>
      <c r="C97" s="3" t="s">
        <v>14</v>
      </c>
      <c r="D97" s="4">
        <v>25296</v>
      </c>
      <c r="E97" s="4"/>
      <c r="F97" s="29">
        <f t="shared" si="7"/>
        <v>83393610.901750132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</row>
    <row r="98" spans="1:129" s="17" customFormat="1" ht="15.75" x14ac:dyDescent="0.25">
      <c r="A98" s="1">
        <v>44837</v>
      </c>
      <c r="B98" s="2"/>
      <c r="C98" s="3" t="s">
        <v>15</v>
      </c>
      <c r="D98" s="4">
        <v>121</v>
      </c>
      <c r="E98" s="4">
        <f>D98*0.025</f>
        <v>3.0250000000000004</v>
      </c>
      <c r="F98" s="29">
        <f t="shared" si="7"/>
        <v>83393728.876750126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</row>
    <row r="99" spans="1:129" s="17" customFormat="1" ht="15.75" x14ac:dyDescent="0.25">
      <c r="A99" s="1">
        <v>44837</v>
      </c>
      <c r="B99" s="2"/>
      <c r="C99" s="3" t="s">
        <v>15</v>
      </c>
      <c r="D99" s="7">
        <v>100</v>
      </c>
      <c r="E99" s="4">
        <f>D99*0.025</f>
        <v>2.5</v>
      </c>
      <c r="F99" s="29">
        <f t="shared" si="7"/>
        <v>83393826.376750126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</row>
    <row r="100" spans="1:129" s="17" customFormat="1" ht="31.5" x14ac:dyDescent="0.25">
      <c r="A100" s="1">
        <v>44837</v>
      </c>
      <c r="B100" s="10" t="s">
        <v>138</v>
      </c>
      <c r="C100" s="8" t="s">
        <v>139</v>
      </c>
      <c r="D100" s="7"/>
      <c r="E100" s="7">
        <v>515363.78</v>
      </c>
      <c r="F100" s="29">
        <f t="shared" si="7"/>
        <v>82878462.596750125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</row>
    <row r="101" spans="1:129" s="17" customFormat="1" ht="47.25" x14ac:dyDescent="0.25">
      <c r="A101" s="1">
        <v>44837</v>
      </c>
      <c r="B101" s="10" t="s">
        <v>140</v>
      </c>
      <c r="C101" s="8" t="s">
        <v>141</v>
      </c>
      <c r="D101" s="7"/>
      <c r="E101" s="7">
        <v>1814430.03</v>
      </c>
      <c r="F101" s="29">
        <f t="shared" si="7"/>
        <v>81064032.566750124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</row>
    <row r="102" spans="1:129" s="17" customFormat="1" ht="31.5" x14ac:dyDescent="0.25">
      <c r="A102" s="1">
        <v>44837</v>
      </c>
      <c r="B102" s="10" t="s">
        <v>142</v>
      </c>
      <c r="C102" s="8" t="s">
        <v>143</v>
      </c>
      <c r="D102" s="7"/>
      <c r="E102" s="7">
        <v>34645.74</v>
      </c>
      <c r="F102" s="29">
        <f t="shared" si="7"/>
        <v>81029386.826750129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</row>
    <row r="103" spans="1:129" s="17" customFormat="1" ht="15.75" x14ac:dyDescent="0.25">
      <c r="A103" s="1">
        <v>44837</v>
      </c>
      <c r="B103" s="10" t="s">
        <v>144</v>
      </c>
      <c r="C103" s="8" t="s">
        <v>145</v>
      </c>
      <c r="D103" s="7"/>
      <c r="E103" s="7">
        <v>103164.48</v>
      </c>
      <c r="F103" s="29">
        <f t="shared" si="7"/>
        <v>80926222.346750125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</row>
    <row r="104" spans="1:129" s="17" customFormat="1" ht="31.5" x14ac:dyDescent="0.25">
      <c r="A104" s="1">
        <v>44837</v>
      </c>
      <c r="B104" s="10" t="s">
        <v>146</v>
      </c>
      <c r="C104" s="8" t="s">
        <v>147</v>
      </c>
      <c r="D104" s="7"/>
      <c r="E104" s="7">
        <v>31144.639999999999</v>
      </c>
      <c r="F104" s="29">
        <f t="shared" si="7"/>
        <v>80895077.706750125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</row>
    <row r="105" spans="1:129" s="17" customFormat="1" ht="15.75" x14ac:dyDescent="0.25">
      <c r="A105" s="1">
        <v>44837</v>
      </c>
      <c r="B105" s="10" t="s">
        <v>148</v>
      </c>
      <c r="C105" s="8" t="s">
        <v>149</v>
      </c>
      <c r="D105" s="7"/>
      <c r="E105" s="7">
        <v>4200</v>
      </c>
      <c r="F105" s="29">
        <f t="shared" si="7"/>
        <v>80890877.706750125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</row>
    <row r="106" spans="1:129" s="17" customFormat="1" ht="15.75" x14ac:dyDescent="0.25">
      <c r="A106" s="1">
        <v>44837</v>
      </c>
      <c r="B106" s="10" t="s">
        <v>150</v>
      </c>
      <c r="C106" s="8" t="s">
        <v>151</v>
      </c>
      <c r="D106" s="7"/>
      <c r="E106" s="7">
        <v>131100</v>
      </c>
      <c r="F106" s="29">
        <f t="shared" si="7"/>
        <v>80759777.706750125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</row>
    <row r="107" spans="1:129" s="17" customFormat="1" ht="15.75" x14ac:dyDescent="0.25">
      <c r="A107" s="1">
        <v>44837</v>
      </c>
      <c r="B107" s="10" t="s">
        <v>152</v>
      </c>
      <c r="C107" s="8" t="s">
        <v>153</v>
      </c>
      <c r="D107" s="7"/>
      <c r="E107" s="7">
        <v>833578.4</v>
      </c>
      <c r="F107" s="29">
        <f t="shared" si="7"/>
        <v>79926199.306750119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</row>
    <row r="108" spans="1:129" s="17" customFormat="1" ht="15.75" x14ac:dyDescent="0.25">
      <c r="A108" s="1">
        <v>44837</v>
      </c>
      <c r="B108" s="10" t="s">
        <v>154</v>
      </c>
      <c r="C108" s="8" t="s">
        <v>155</v>
      </c>
      <c r="D108" s="7"/>
      <c r="E108" s="7">
        <v>309122.8</v>
      </c>
      <c r="F108" s="29">
        <f t="shared" si="7"/>
        <v>79617076.506750122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</row>
    <row r="109" spans="1:129" s="17" customFormat="1" ht="31.5" x14ac:dyDescent="0.25">
      <c r="A109" s="1">
        <v>44837</v>
      </c>
      <c r="B109" s="10" t="s">
        <v>156</v>
      </c>
      <c r="C109" s="8" t="s">
        <v>157</v>
      </c>
      <c r="D109" s="7"/>
      <c r="E109" s="7">
        <v>173560.54</v>
      </c>
      <c r="F109" s="29">
        <f t="shared" si="7"/>
        <v>79443515.966750115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</row>
    <row r="110" spans="1:129" s="17" customFormat="1" ht="15.75" x14ac:dyDescent="0.25">
      <c r="A110" s="1">
        <v>44837</v>
      </c>
      <c r="B110" s="2" t="s">
        <v>158</v>
      </c>
      <c r="C110" s="3" t="s">
        <v>159</v>
      </c>
      <c r="D110" s="4"/>
      <c r="E110" s="4">
        <v>134174.20000000001</v>
      </c>
      <c r="F110" s="29">
        <f t="shared" si="7"/>
        <v>79309341.766750112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</row>
    <row r="111" spans="1:129" s="17" customFormat="1" ht="15.75" x14ac:dyDescent="0.25">
      <c r="A111" s="1">
        <v>44868</v>
      </c>
      <c r="B111" s="2"/>
      <c r="C111" s="3" t="s">
        <v>14</v>
      </c>
      <c r="D111" s="4">
        <f>42670</f>
        <v>42670</v>
      </c>
      <c r="E111" s="4"/>
      <c r="F111" s="29">
        <f t="shared" si="7"/>
        <v>79352011.766750112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</row>
    <row r="112" spans="1:129" s="17" customFormat="1" ht="15.75" x14ac:dyDescent="0.25">
      <c r="A112" s="1">
        <v>44868</v>
      </c>
      <c r="B112" s="2"/>
      <c r="C112" s="3" t="s">
        <v>15</v>
      </c>
      <c r="D112" s="4">
        <v>100</v>
      </c>
      <c r="E112" s="4">
        <f>D112*0.025</f>
        <v>2.5</v>
      </c>
      <c r="F112" s="29">
        <f t="shared" si="7"/>
        <v>79352109.266750112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</row>
    <row r="113" spans="1:129" s="17" customFormat="1" ht="15.75" x14ac:dyDescent="0.25">
      <c r="A113" s="1">
        <v>44868</v>
      </c>
      <c r="B113" s="2"/>
      <c r="C113" s="3" t="s">
        <v>15</v>
      </c>
      <c r="D113" s="4">
        <v>5340.4</v>
      </c>
      <c r="E113" s="4">
        <f>D113*0.025</f>
        <v>133.51</v>
      </c>
      <c r="F113" s="29">
        <f t="shared" si="7"/>
        <v>79357316.156750113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</row>
    <row r="114" spans="1:129" s="17" customFormat="1" ht="31.5" x14ac:dyDescent="0.25">
      <c r="A114" s="1">
        <v>44868</v>
      </c>
      <c r="B114" s="2" t="s">
        <v>160</v>
      </c>
      <c r="C114" s="3" t="s">
        <v>161</v>
      </c>
      <c r="D114" s="4"/>
      <c r="E114" s="4">
        <v>83476.5</v>
      </c>
      <c r="F114" s="29">
        <f t="shared" si="7"/>
        <v>79273839.656750113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</row>
    <row r="115" spans="1:129" s="17" customFormat="1" ht="31.5" x14ac:dyDescent="0.25">
      <c r="A115" s="1" t="s">
        <v>21</v>
      </c>
      <c r="B115" s="2" t="s">
        <v>162</v>
      </c>
      <c r="C115" s="3" t="s">
        <v>163</v>
      </c>
      <c r="D115" s="4"/>
      <c r="E115" s="4">
        <v>856425</v>
      </c>
      <c r="F115" s="29">
        <f t="shared" si="7"/>
        <v>78417414.656750113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</row>
    <row r="116" spans="1:129" s="17" customFormat="1" ht="15.75" x14ac:dyDescent="0.25">
      <c r="A116" s="1" t="s">
        <v>21</v>
      </c>
      <c r="B116" s="2" t="s">
        <v>164</v>
      </c>
      <c r="C116" s="3" t="s">
        <v>165</v>
      </c>
      <c r="D116" s="4"/>
      <c r="E116" s="4">
        <v>64257.45</v>
      </c>
      <c r="F116" s="29">
        <f t="shared" si="7"/>
        <v>78353157.20675011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</row>
    <row r="117" spans="1:129" s="17" customFormat="1" ht="15.75" x14ac:dyDescent="0.25">
      <c r="A117" s="1" t="s">
        <v>21</v>
      </c>
      <c r="B117" s="2"/>
      <c r="C117" s="3" t="s">
        <v>14</v>
      </c>
      <c r="D117" s="4">
        <f>21502</f>
        <v>21502</v>
      </c>
      <c r="E117" s="4"/>
      <c r="F117" s="29">
        <f t="shared" si="7"/>
        <v>78374659.20675011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</row>
    <row r="118" spans="1:129" s="17" customFormat="1" ht="15.75" x14ac:dyDescent="0.25">
      <c r="A118" s="1" t="s">
        <v>21</v>
      </c>
      <c r="B118" s="2"/>
      <c r="C118" s="3" t="s">
        <v>15</v>
      </c>
      <c r="D118" s="4">
        <f>400</f>
        <v>400</v>
      </c>
      <c r="E118" s="11">
        <f>D118*0.025</f>
        <v>10</v>
      </c>
      <c r="F118" s="29">
        <f t="shared" si="7"/>
        <v>78375049.20675011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</row>
    <row r="119" spans="1:129" s="17" customFormat="1" ht="15.75" x14ac:dyDescent="0.25">
      <c r="A119" s="1" t="s">
        <v>21</v>
      </c>
      <c r="B119" s="2"/>
      <c r="C119" s="3" t="s">
        <v>15</v>
      </c>
      <c r="D119" s="4">
        <v>830</v>
      </c>
      <c r="E119" s="11">
        <f t="shared" ref="E119:E121" si="9">D119*0.025</f>
        <v>20.75</v>
      </c>
      <c r="F119" s="29">
        <f t="shared" si="7"/>
        <v>78375858.45675011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</row>
    <row r="120" spans="1:129" s="17" customFormat="1" ht="15.75" x14ac:dyDescent="0.25">
      <c r="A120" s="1" t="s">
        <v>21</v>
      </c>
      <c r="B120" s="2"/>
      <c r="C120" s="3" t="s">
        <v>15</v>
      </c>
      <c r="D120" s="4">
        <v>100</v>
      </c>
      <c r="E120" s="11">
        <f t="shared" si="9"/>
        <v>2.5</v>
      </c>
      <c r="F120" s="29">
        <f t="shared" si="7"/>
        <v>78375955.95675011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</row>
    <row r="121" spans="1:129" s="17" customFormat="1" ht="15.75" x14ac:dyDescent="0.25">
      <c r="A121" s="1" t="s">
        <v>21</v>
      </c>
      <c r="B121" s="2"/>
      <c r="C121" s="3" t="s">
        <v>15</v>
      </c>
      <c r="D121" s="4">
        <v>490</v>
      </c>
      <c r="E121" s="11">
        <f t="shared" si="9"/>
        <v>12.25</v>
      </c>
      <c r="F121" s="29">
        <f t="shared" si="7"/>
        <v>78376433.70675011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</row>
    <row r="122" spans="1:129" s="17" customFormat="1" ht="15.75" x14ac:dyDescent="0.25">
      <c r="A122" s="1" t="s">
        <v>22</v>
      </c>
      <c r="B122" s="2"/>
      <c r="C122" s="3" t="s">
        <v>14</v>
      </c>
      <c r="D122" s="4">
        <f>36976</f>
        <v>36976</v>
      </c>
      <c r="E122" s="11"/>
      <c r="F122" s="29">
        <f t="shared" si="7"/>
        <v>78413409.70675011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</row>
    <row r="123" spans="1:129" s="17" customFormat="1" ht="15.75" x14ac:dyDescent="0.25">
      <c r="A123" s="1" t="s">
        <v>22</v>
      </c>
      <c r="B123" s="2"/>
      <c r="C123" s="3" t="s">
        <v>15</v>
      </c>
      <c r="D123" s="4">
        <v>4000</v>
      </c>
      <c r="E123" s="11">
        <f>D123*0.025</f>
        <v>100</v>
      </c>
      <c r="F123" s="29">
        <f t="shared" si="7"/>
        <v>78417309.70675011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</row>
    <row r="124" spans="1:129" s="17" customFormat="1" ht="31.5" x14ac:dyDescent="0.25">
      <c r="A124" s="1" t="s">
        <v>22</v>
      </c>
      <c r="B124" s="2"/>
      <c r="C124" s="3" t="s">
        <v>166</v>
      </c>
      <c r="D124" s="4">
        <v>452628.22</v>
      </c>
      <c r="E124" s="11"/>
      <c r="F124" s="29">
        <f t="shared" si="7"/>
        <v>78869937.926750109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</row>
    <row r="125" spans="1:129" s="17" customFormat="1" ht="31.5" x14ac:dyDescent="0.25">
      <c r="A125" s="1" t="s">
        <v>22</v>
      </c>
      <c r="B125" s="2" t="s">
        <v>167</v>
      </c>
      <c r="C125" s="3" t="s">
        <v>168</v>
      </c>
      <c r="D125" s="4"/>
      <c r="E125" s="11">
        <v>1496251.15</v>
      </c>
      <c r="F125" s="29">
        <f t="shared" si="7"/>
        <v>77373686.776750103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</row>
    <row r="126" spans="1:129" s="17" customFormat="1" ht="31.5" x14ac:dyDescent="0.25">
      <c r="A126" s="1" t="s">
        <v>22</v>
      </c>
      <c r="B126" s="2" t="s">
        <v>169</v>
      </c>
      <c r="C126" s="3" t="s">
        <v>170</v>
      </c>
      <c r="D126" s="4"/>
      <c r="E126" s="11">
        <v>251825.35</v>
      </c>
      <c r="F126" s="29">
        <f t="shared" si="7"/>
        <v>77121861.426750109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</row>
    <row r="127" spans="1:129" s="17" customFormat="1" ht="31.5" x14ac:dyDescent="0.25">
      <c r="A127" s="1" t="s">
        <v>22</v>
      </c>
      <c r="B127" s="2" t="s">
        <v>171</v>
      </c>
      <c r="C127" s="3" t="s">
        <v>172</v>
      </c>
      <c r="D127" s="4"/>
      <c r="E127" s="11">
        <v>693469.09</v>
      </c>
      <c r="F127" s="29">
        <f t="shared" si="7"/>
        <v>76428392.336750105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</row>
    <row r="128" spans="1:129" s="17" customFormat="1" ht="15.75" x14ac:dyDescent="0.25">
      <c r="A128" s="1" t="s">
        <v>23</v>
      </c>
      <c r="B128" s="2"/>
      <c r="C128" s="3" t="s">
        <v>14</v>
      </c>
      <c r="D128" s="4">
        <v>44391</v>
      </c>
      <c r="E128" s="11"/>
      <c r="F128" s="29">
        <f t="shared" si="7"/>
        <v>76472783.336750105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</row>
    <row r="129" spans="1:129" s="17" customFormat="1" ht="15.75" x14ac:dyDescent="0.25">
      <c r="A129" s="1" t="s">
        <v>23</v>
      </c>
      <c r="B129" s="2"/>
      <c r="C129" s="3" t="s">
        <v>15</v>
      </c>
      <c r="D129" s="4">
        <f>570</f>
        <v>570</v>
      </c>
      <c r="E129" s="4">
        <f>D129*0.025</f>
        <v>14.25</v>
      </c>
      <c r="F129" s="29">
        <f t="shared" si="7"/>
        <v>76473339.086750105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</row>
    <row r="130" spans="1:129" s="17" customFormat="1" ht="15.75" x14ac:dyDescent="0.25">
      <c r="A130" s="1" t="s">
        <v>23</v>
      </c>
      <c r="B130" s="2"/>
      <c r="C130" s="3" t="s">
        <v>15</v>
      </c>
      <c r="D130" s="4">
        <v>672</v>
      </c>
      <c r="E130" s="4">
        <f t="shared" ref="E130:E131" si="10">D130*0.025</f>
        <v>16.8</v>
      </c>
      <c r="F130" s="29">
        <f t="shared" si="7"/>
        <v>76473994.286750108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</row>
    <row r="131" spans="1:129" s="17" customFormat="1" ht="15.75" x14ac:dyDescent="0.25">
      <c r="A131" s="1" t="s">
        <v>23</v>
      </c>
      <c r="B131" s="2"/>
      <c r="C131" s="3" t="s">
        <v>15</v>
      </c>
      <c r="D131" s="4">
        <v>976.1</v>
      </c>
      <c r="E131" s="4">
        <f t="shared" si="10"/>
        <v>24.402500000000003</v>
      </c>
      <c r="F131" s="29">
        <f t="shared" si="7"/>
        <v>76474945.984250098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</row>
    <row r="132" spans="1:129" s="17" customFormat="1" ht="31.5" x14ac:dyDescent="0.25">
      <c r="A132" s="1" t="s">
        <v>23</v>
      </c>
      <c r="B132" s="2"/>
      <c r="C132" s="3" t="s">
        <v>173</v>
      </c>
      <c r="D132" s="4">
        <v>1058009</v>
      </c>
      <c r="E132" s="11"/>
      <c r="F132" s="29">
        <f t="shared" si="7"/>
        <v>77532954.984250098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</row>
    <row r="133" spans="1:129" s="17" customFormat="1" ht="47.25" x14ac:dyDescent="0.25">
      <c r="A133" s="1" t="s">
        <v>23</v>
      </c>
      <c r="B133" s="2" t="s">
        <v>174</v>
      </c>
      <c r="C133" s="3" t="s">
        <v>175</v>
      </c>
      <c r="D133" s="4"/>
      <c r="E133" s="11">
        <v>1071611.5</v>
      </c>
      <c r="F133" s="29">
        <f t="shared" si="7"/>
        <v>76461343.484250098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</row>
    <row r="134" spans="1:129" s="17" customFormat="1" ht="15.75" x14ac:dyDescent="0.25">
      <c r="A134" s="1" t="s">
        <v>23</v>
      </c>
      <c r="B134" s="2" t="s">
        <v>176</v>
      </c>
      <c r="C134" s="3" t="s">
        <v>177</v>
      </c>
      <c r="D134" s="4"/>
      <c r="E134" s="11">
        <v>245100</v>
      </c>
      <c r="F134" s="29">
        <f t="shared" si="7"/>
        <v>76216243.484250098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</row>
    <row r="135" spans="1:129" s="17" customFormat="1" ht="63" x14ac:dyDescent="0.25">
      <c r="A135" s="1" t="s">
        <v>23</v>
      </c>
      <c r="B135" s="2" t="s">
        <v>178</v>
      </c>
      <c r="C135" s="3" t="s">
        <v>179</v>
      </c>
      <c r="D135" s="4"/>
      <c r="E135" s="11">
        <v>1058009</v>
      </c>
      <c r="F135" s="29">
        <f t="shared" si="7"/>
        <v>75158234.484250098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</row>
    <row r="136" spans="1:129" s="17" customFormat="1" ht="31.5" x14ac:dyDescent="0.25">
      <c r="A136" s="1" t="s">
        <v>23</v>
      </c>
      <c r="B136" s="2" t="s">
        <v>180</v>
      </c>
      <c r="C136" s="3" t="s">
        <v>181</v>
      </c>
      <c r="D136" s="4"/>
      <c r="E136" s="11">
        <v>155574.46</v>
      </c>
      <c r="F136" s="29">
        <f t="shared" si="7"/>
        <v>75002660.024250105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</row>
    <row r="137" spans="1:129" s="17" customFormat="1" ht="31.5" x14ac:dyDescent="0.25">
      <c r="A137" s="1" t="s">
        <v>23</v>
      </c>
      <c r="B137" s="2" t="s">
        <v>182</v>
      </c>
      <c r="C137" s="3" t="s">
        <v>183</v>
      </c>
      <c r="D137" s="4"/>
      <c r="E137" s="11">
        <v>907439.26</v>
      </c>
      <c r="F137" s="29">
        <f t="shared" si="7"/>
        <v>74095220.7642501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</row>
    <row r="138" spans="1:129" s="17" customFormat="1" ht="63" x14ac:dyDescent="0.25">
      <c r="A138" s="1" t="s">
        <v>23</v>
      </c>
      <c r="B138" s="2" t="s">
        <v>184</v>
      </c>
      <c r="C138" s="3" t="s">
        <v>185</v>
      </c>
      <c r="D138" s="4"/>
      <c r="E138" s="11">
        <v>1733099.32</v>
      </c>
      <c r="F138" s="29">
        <f t="shared" si="7"/>
        <v>72362121.444250107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</row>
    <row r="139" spans="1:129" s="17" customFormat="1" ht="15.75" x14ac:dyDescent="0.25">
      <c r="A139" s="1" t="s">
        <v>24</v>
      </c>
      <c r="B139" s="2"/>
      <c r="C139" s="3" t="s">
        <v>14</v>
      </c>
      <c r="D139" s="4">
        <f>51833</f>
        <v>51833</v>
      </c>
      <c r="E139" s="11"/>
      <c r="F139" s="29">
        <f t="shared" si="7"/>
        <v>72413954.444250107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</row>
    <row r="140" spans="1:129" s="17" customFormat="1" ht="15.75" x14ac:dyDescent="0.25">
      <c r="A140" s="1" t="s">
        <v>24</v>
      </c>
      <c r="B140" s="2"/>
      <c r="C140" s="3" t="s">
        <v>15</v>
      </c>
      <c r="D140" s="4">
        <f>441</f>
        <v>441</v>
      </c>
      <c r="E140" s="4">
        <f>D140*0.025</f>
        <v>11.025</v>
      </c>
      <c r="F140" s="29">
        <f t="shared" si="7"/>
        <v>72414384.419250101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</row>
    <row r="141" spans="1:129" s="17" customFormat="1" ht="15.75" x14ac:dyDescent="0.25">
      <c r="A141" s="1" t="s">
        <v>24</v>
      </c>
      <c r="B141" s="2"/>
      <c r="C141" s="3" t="s">
        <v>15</v>
      </c>
      <c r="D141" s="4">
        <v>12600</v>
      </c>
      <c r="E141" s="4">
        <f t="shared" ref="E141:E142" si="11">D141*0.025</f>
        <v>315</v>
      </c>
      <c r="F141" s="29">
        <f t="shared" si="7"/>
        <v>72426669.419250101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</row>
    <row r="142" spans="1:129" s="17" customFormat="1" ht="15.75" x14ac:dyDescent="0.25">
      <c r="A142" s="1" t="s">
        <v>24</v>
      </c>
      <c r="B142" s="2"/>
      <c r="C142" s="3" t="s">
        <v>15</v>
      </c>
      <c r="D142" s="4">
        <v>927.6</v>
      </c>
      <c r="E142" s="4">
        <f t="shared" si="11"/>
        <v>23.19</v>
      </c>
      <c r="F142" s="29">
        <f t="shared" si="7"/>
        <v>72427573.829250097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</row>
    <row r="143" spans="1:129" s="17" customFormat="1" ht="15.75" x14ac:dyDescent="0.25">
      <c r="A143" s="1" t="s">
        <v>24</v>
      </c>
      <c r="B143" s="2"/>
      <c r="C143" s="3" t="s">
        <v>186</v>
      </c>
      <c r="D143" s="4">
        <v>121262.87</v>
      </c>
      <c r="E143" s="11"/>
      <c r="F143" s="29">
        <f t="shared" si="7"/>
        <v>72548836.699250102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</row>
    <row r="144" spans="1:129" s="17" customFormat="1" ht="15.75" x14ac:dyDescent="0.25">
      <c r="A144" s="1" t="s">
        <v>24</v>
      </c>
      <c r="B144" s="2"/>
      <c r="C144" s="3" t="s">
        <v>187</v>
      </c>
      <c r="D144" s="4">
        <v>86292.93</v>
      </c>
      <c r="E144" s="11"/>
      <c r="F144" s="29">
        <f t="shared" ref="F144:F207" si="12">F143+D144-E144</f>
        <v>72635129.629250109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</row>
    <row r="145" spans="1:129" s="17" customFormat="1" ht="15.75" x14ac:dyDescent="0.25">
      <c r="A145" s="1" t="s">
        <v>24</v>
      </c>
      <c r="B145" s="2"/>
      <c r="C145" s="3" t="s">
        <v>188</v>
      </c>
      <c r="D145" s="4">
        <v>50000</v>
      </c>
      <c r="E145" s="11"/>
      <c r="F145" s="29">
        <f t="shared" si="12"/>
        <v>72685129.629250109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</row>
    <row r="146" spans="1:129" s="17" customFormat="1" ht="15.75" x14ac:dyDescent="0.25">
      <c r="A146" s="1" t="s">
        <v>24</v>
      </c>
      <c r="B146" s="2"/>
      <c r="C146" s="3" t="s">
        <v>16</v>
      </c>
      <c r="D146" s="4">
        <v>14247.17</v>
      </c>
      <c r="E146" s="11"/>
      <c r="F146" s="29">
        <f t="shared" si="12"/>
        <v>72699376.799250111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</row>
    <row r="147" spans="1:129" s="17" customFormat="1" ht="15.75" x14ac:dyDescent="0.25">
      <c r="A147" s="1" t="s">
        <v>24</v>
      </c>
      <c r="B147" s="2"/>
      <c r="C147" s="3" t="s">
        <v>189</v>
      </c>
      <c r="D147" s="4">
        <v>2543189.0099999998</v>
      </c>
      <c r="E147" s="11"/>
      <c r="F147" s="29">
        <f t="shared" si="12"/>
        <v>75242565.809250116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</row>
    <row r="148" spans="1:129" s="17" customFormat="1" ht="15.75" x14ac:dyDescent="0.25">
      <c r="A148" s="1" t="s">
        <v>24</v>
      </c>
      <c r="B148" s="2"/>
      <c r="C148" s="3" t="s">
        <v>189</v>
      </c>
      <c r="D148" s="4">
        <v>118895.32</v>
      </c>
      <c r="E148" s="11"/>
      <c r="F148" s="29">
        <f t="shared" si="12"/>
        <v>75361461.129250109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</row>
    <row r="149" spans="1:129" s="17" customFormat="1" ht="15.75" x14ac:dyDescent="0.25">
      <c r="A149" s="1" t="s">
        <v>24</v>
      </c>
      <c r="B149" s="2"/>
      <c r="C149" s="3" t="s">
        <v>190</v>
      </c>
      <c r="D149" s="4">
        <v>83740.960000000006</v>
      </c>
      <c r="E149" s="11"/>
      <c r="F149" s="29">
        <f t="shared" si="12"/>
        <v>75445202.089250103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</row>
    <row r="150" spans="1:129" s="17" customFormat="1" ht="15.75" x14ac:dyDescent="0.25">
      <c r="A150" s="1" t="s">
        <v>24</v>
      </c>
      <c r="B150" s="2"/>
      <c r="C150" s="3" t="s">
        <v>190</v>
      </c>
      <c r="D150" s="4">
        <v>10032.26</v>
      </c>
      <c r="E150" s="11"/>
      <c r="F150" s="29">
        <f t="shared" si="12"/>
        <v>75455234.349250108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</row>
    <row r="151" spans="1:129" s="17" customFormat="1" ht="31.5" x14ac:dyDescent="0.25">
      <c r="A151" s="1" t="s">
        <v>24</v>
      </c>
      <c r="B151" s="2" t="s">
        <v>191</v>
      </c>
      <c r="C151" s="3" t="s">
        <v>192</v>
      </c>
      <c r="D151" s="4"/>
      <c r="E151" s="11">
        <v>1442473.92</v>
      </c>
      <c r="F151" s="29">
        <f t="shared" si="12"/>
        <v>74012760.429250106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</row>
    <row r="152" spans="1:129" s="17" customFormat="1" ht="31.5" x14ac:dyDescent="0.25">
      <c r="A152" s="1" t="s">
        <v>24</v>
      </c>
      <c r="B152" s="2" t="s">
        <v>193</v>
      </c>
      <c r="C152" s="3" t="s">
        <v>194</v>
      </c>
      <c r="D152" s="4"/>
      <c r="E152" s="11">
        <v>18000</v>
      </c>
      <c r="F152" s="29">
        <f t="shared" si="12"/>
        <v>73994760.429250106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</row>
    <row r="153" spans="1:129" s="17" customFormat="1" ht="15.75" x14ac:dyDescent="0.25">
      <c r="A153" s="1" t="s">
        <v>24</v>
      </c>
      <c r="B153" s="2" t="s">
        <v>195</v>
      </c>
      <c r="C153" s="3" t="s">
        <v>196</v>
      </c>
      <c r="D153" s="4"/>
      <c r="E153" s="11">
        <v>129724</v>
      </c>
      <c r="F153" s="29">
        <f t="shared" si="12"/>
        <v>73865036.429250106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</row>
    <row r="154" spans="1:129" s="17" customFormat="1" ht="15.75" x14ac:dyDescent="0.25">
      <c r="A154" s="1" t="s">
        <v>24</v>
      </c>
      <c r="B154" s="2" t="s">
        <v>197</v>
      </c>
      <c r="C154" s="3" t="s">
        <v>198</v>
      </c>
      <c r="D154" s="4"/>
      <c r="E154" s="11">
        <v>157296</v>
      </c>
      <c r="F154" s="29">
        <f t="shared" si="12"/>
        <v>73707740.429250106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</row>
    <row r="155" spans="1:129" s="17" customFormat="1" ht="15.75" x14ac:dyDescent="0.25">
      <c r="A155" s="1" t="s">
        <v>25</v>
      </c>
      <c r="B155" s="2"/>
      <c r="C155" s="3" t="s">
        <v>14</v>
      </c>
      <c r="D155" s="4">
        <f>30007</f>
        <v>30007</v>
      </c>
      <c r="E155" s="11"/>
      <c r="F155" s="29">
        <f t="shared" si="12"/>
        <v>73737747.429250106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</row>
    <row r="156" spans="1:129" s="17" customFormat="1" ht="15.75" x14ac:dyDescent="0.25">
      <c r="A156" s="1" t="s">
        <v>25</v>
      </c>
      <c r="B156" s="2"/>
      <c r="C156" s="3" t="s">
        <v>15</v>
      </c>
      <c r="D156" s="4">
        <f>865.4</f>
        <v>865.4</v>
      </c>
      <c r="E156" s="4">
        <f>D156*0.025</f>
        <v>21.635000000000002</v>
      </c>
      <c r="F156" s="29">
        <f t="shared" si="12"/>
        <v>73738591.194250107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</row>
    <row r="157" spans="1:129" s="17" customFormat="1" ht="15.75" x14ac:dyDescent="0.25">
      <c r="A157" s="1" t="s">
        <v>25</v>
      </c>
      <c r="B157" s="2"/>
      <c r="C157" s="3" t="s">
        <v>15</v>
      </c>
      <c r="D157" s="4">
        <v>300</v>
      </c>
      <c r="E157" s="4">
        <f t="shared" ref="E157:E159" si="13">D157*0.025</f>
        <v>7.5</v>
      </c>
      <c r="F157" s="29">
        <f t="shared" si="12"/>
        <v>73738883.694250107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</row>
    <row r="158" spans="1:129" s="17" customFormat="1" ht="15.75" x14ac:dyDescent="0.25">
      <c r="A158" s="1" t="s">
        <v>25</v>
      </c>
      <c r="B158" s="2"/>
      <c r="C158" s="3" t="s">
        <v>15</v>
      </c>
      <c r="D158" s="4">
        <v>2300</v>
      </c>
      <c r="E158" s="4">
        <f t="shared" si="13"/>
        <v>57.5</v>
      </c>
      <c r="F158" s="29">
        <f t="shared" si="12"/>
        <v>73741126.194250107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</row>
    <row r="159" spans="1:129" s="17" customFormat="1" ht="15.75" x14ac:dyDescent="0.25">
      <c r="A159" s="1" t="s">
        <v>25</v>
      </c>
      <c r="B159" s="2"/>
      <c r="C159" s="3" t="s">
        <v>15</v>
      </c>
      <c r="D159" s="4">
        <v>1574.22</v>
      </c>
      <c r="E159" s="4">
        <f t="shared" si="13"/>
        <v>39.355500000000006</v>
      </c>
      <c r="F159" s="29">
        <f t="shared" si="12"/>
        <v>73742661.058750108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</row>
    <row r="160" spans="1:129" s="17" customFormat="1" ht="15.75" x14ac:dyDescent="0.25">
      <c r="A160" s="1" t="s">
        <v>25</v>
      </c>
      <c r="B160" s="2"/>
      <c r="C160" s="3" t="s">
        <v>199</v>
      </c>
      <c r="D160" s="4">
        <v>26009.23</v>
      </c>
      <c r="E160" s="4"/>
      <c r="F160" s="29">
        <f t="shared" si="12"/>
        <v>73768670.288750112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</row>
    <row r="161" spans="1:129" s="17" customFormat="1" ht="31.5" x14ac:dyDescent="0.25">
      <c r="A161" s="1" t="s">
        <v>26</v>
      </c>
      <c r="B161" s="2" t="s">
        <v>200</v>
      </c>
      <c r="C161" s="3" t="s">
        <v>201</v>
      </c>
      <c r="D161" s="4"/>
      <c r="E161" s="4">
        <v>575309.49</v>
      </c>
      <c r="F161" s="29">
        <f t="shared" si="12"/>
        <v>73193360.798750117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</row>
    <row r="162" spans="1:129" s="17" customFormat="1" ht="15.75" x14ac:dyDescent="0.25">
      <c r="A162" s="1" t="s">
        <v>27</v>
      </c>
      <c r="B162" s="2"/>
      <c r="C162" s="3" t="s">
        <v>14</v>
      </c>
      <c r="D162" s="4">
        <v>51209</v>
      </c>
      <c r="E162" s="4"/>
      <c r="F162" s="29">
        <f t="shared" si="12"/>
        <v>73244569.798750117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</row>
    <row r="163" spans="1:129" s="17" customFormat="1" ht="15.75" x14ac:dyDescent="0.25">
      <c r="A163" s="1" t="s">
        <v>27</v>
      </c>
      <c r="B163" s="2"/>
      <c r="C163" s="3" t="s">
        <v>15</v>
      </c>
      <c r="D163" s="4">
        <v>3000</v>
      </c>
      <c r="E163" s="4">
        <f>D163*0.025</f>
        <v>75</v>
      </c>
      <c r="F163" s="29">
        <f t="shared" si="12"/>
        <v>73247494.798750117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</row>
    <row r="164" spans="1:129" s="17" customFormat="1" ht="15.75" x14ac:dyDescent="0.25">
      <c r="A164" s="1" t="s">
        <v>27</v>
      </c>
      <c r="B164" s="2"/>
      <c r="C164" s="3" t="s">
        <v>15</v>
      </c>
      <c r="D164" s="4">
        <v>13587.38</v>
      </c>
      <c r="E164" s="4">
        <f t="shared" ref="E164:E165" si="14">D164*0.025</f>
        <v>339.68450000000001</v>
      </c>
      <c r="F164" s="29">
        <f t="shared" si="12"/>
        <v>73260742.494250119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</row>
    <row r="165" spans="1:129" s="17" customFormat="1" ht="15.75" x14ac:dyDescent="0.25">
      <c r="A165" s="1" t="s">
        <v>27</v>
      </c>
      <c r="B165" s="2"/>
      <c r="C165" s="3" t="s">
        <v>15</v>
      </c>
      <c r="D165" s="4">
        <v>1300</v>
      </c>
      <c r="E165" s="4">
        <f t="shared" si="14"/>
        <v>32.5</v>
      </c>
      <c r="F165" s="29">
        <f t="shared" si="12"/>
        <v>73262009.994250119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</row>
    <row r="166" spans="1:129" s="17" customFormat="1" ht="31.5" x14ac:dyDescent="0.25">
      <c r="A166" s="1" t="s">
        <v>27</v>
      </c>
      <c r="B166" s="2" t="s">
        <v>202</v>
      </c>
      <c r="C166" s="3" t="s">
        <v>203</v>
      </c>
      <c r="D166" s="4"/>
      <c r="E166" s="4">
        <v>623039.63</v>
      </c>
      <c r="F166" s="29">
        <f t="shared" si="12"/>
        <v>72638970.364250124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</row>
    <row r="167" spans="1:129" s="17" customFormat="1" ht="15.75" x14ac:dyDescent="0.25">
      <c r="A167" s="1" t="s">
        <v>27</v>
      </c>
      <c r="B167" s="2" t="s">
        <v>204</v>
      </c>
      <c r="C167" s="3" t="s">
        <v>196</v>
      </c>
      <c r="D167" s="4"/>
      <c r="E167" s="4">
        <v>129724</v>
      </c>
      <c r="F167" s="29">
        <f t="shared" si="12"/>
        <v>72509246.364250124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</row>
    <row r="168" spans="1:129" s="17" customFormat="1" ht="31.5" x14ac:dyDescent="0.25">
      <c r="A168" s="1" t="s">
        <v>27</v>
      </c>
      <c r="B168" s="2" t="s">
        <v>205</v>
      </c>
      <c r="C168" s="3" t="s">
        <v>206</v>
      </c>
      <c r="D168" s="4"/>
      <c r="E168" s="4">
        <v>23000</v>
      </c>
      <c r="F168" s="29">
        <f t="shared" si="12"/>
        <v>72486246.364250124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</row>
    <row r="169" spans="1:129" s="17" customFormat="1" ht="31.5" x14ac:dyDescent="0.25">
      <c r="A169" s="1" t="s">
        <v>27</v>
      </c>
      <c r="B169" s="2" t="s">
        <v>207</v>
      </c>
      <c r="C169" s="3" t="s">
        <v>208</v>
      </c>
      <c r="D169" s="4"/>
      <c r="E169" s="4">
        <v>621500</v>
      </c>
      <c r="F169" s="29">
        <f t="shared" si="12"/>
        <v>71864746.364250124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</row>
    <row r="170" spans="1:129" s="17" customFormat="1" ht="31.5" x14ac:dyDescent="0.25">
      <c r="A170" s="1" t="s">
        <v>27</v>
      </c>
      <c r="B170" s="2" t="s">
        <v>209</v>
      </c>
      <c r="C170" s="3" t="s">
        <v>210</v>
      </c>
      <c r="D170" s="4"/>
      <c r="E170" s="4">
        <v>165442.5</v>
      </c>
      <c r="F170" s="29">
        <f t="shared" si="12"/>
        <v>71699303.864250124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</row>
    <row r="171" spans="1:129" s="17" customFormat="1" ht="15.75" x14ac:dyDescent="0.25">
      <c r="A171" s="1" t="s">
        <v>27</v>
      </c>
      <c r="B171" s="2" t="s">
        <v>211</v>
      </c>
      <c r="C171" s="3" t="s">
        <v>212</v>
      </c>
      <c r="D171" s="4"/>
      <c r="E171" s="4">
        <v>13096.7</v>
      </c>
      <c r="F171" s="29">
        <f t="shared" si="12"/>
        <v>71686207.164250121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</row>
    <row r="172" spans="1:129" s="17" customFormat="1" ht="31.5" x14ac:dyDescent="0.25">
      <c r="A172" s="1" t="s">
        <v>27</v>
      </c>
      <c r="B172" s="2"/>
      <c r="C172" s="3" t="s">
        <v>213</v>
      </c>
      <c r="D172" s="4">
        <v>129724</v>
      </c>
      <c r="E172" s="4"/>
      <c r="F172" s="29">
        <f t="shared" si="12"/>
        <v>71815931.164250121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</row>
    <row r="173" spans="1:129" s="17" customFormat="1" ht="31.5" x14ac:dyDescent="0.25">
      <c r="A173" s="1" t="s">
        <v>28</v>
      </c>
      <c r="B173" s="2" t="s">
        <v>214</v>
      </c>
      <c r="C173" s="3" t="s">
        <v>215</v>
      </c>
      <c r="D173" s="4"/>
      <c r="E173" s="4">
        <v>541271.62</v>
      </c>
      <c r="F173" s="29">
        <f t="shared" si="12"/>
        <v>71274659.544250116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</row>
    <row r="174" spans="1:129" s="17" customFormat="1" ht="15.75" x14ac:dyDescent="0.25">
      <c r="A174" s="1" t="s">
        <v>28</v>
      </c>
      <c r="B174" s="2" t="s">
        <v>216</v>
      </c>
      <c r="C174" s="3" t="s">
        <v>217</v>
      </c>
      <c r="D174" s="4"/>
      <c r="E174" s="4">
        <v>1691495</v>
      </c>
      <c r="F174" s="29">
        <f t="shared" si="12"/>
        <v>69583164.544250116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</row>
    <row r="175" spans="1:129" s="17" customFormat="1" ht="15.75" x14ac:dyDescent="0.25">
      <c r="A175" s="1" t="s">
        <v>28</v>
      </c>
      <c r="B175" s="2" t="s">
        <v>218</v>
      </c>
      <c r="C175" s="3" t="s">
        <v>219</v>
      </c>
      <c r="D175" s="4">
        <v>31543369.870000001</v>
      </c>
      <c r="E175" s="4"/>
      <c r="F175" s="29">
        <f t="shared" si="12"/>
        <v>101126534.41425012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</row>
    <row r="176" spans="1:129" s="17" customFormat="1" ht="31.5" x14ac:dyDescent="0.25">
      <c r="A176" s="1" t="s">
        <v>28</v>
      </c>
      <c r="B176" s="2" t="s">
        <v>218</v>
      </c>
      <c r="C176" s="3" t="s">
        <v>220</v>
      </c>
      <c r="D176" s="4"/>
      <c r="E176" s="4">
        <v>24272284.399999999</v>
      </c>
      <c r="F176" s="29">
        <f t="shared" si="12"/>
        <v>76854250.014250129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</row>
    <row r="177" spans="1:129" s="17" customFormat="1" ht="31.5" x14ac:dyDescent="0.25">
      <c r="A177" s="1" t="s">
        <v>28</v>
      </c>
      <c r="B177" s="2" t="s">
        <v>218</v>
      </c>
      <c r="C177" s="3" t="s">
        <v>221</v>
      </c>
      <c r="D177" s="4"/>
      <c r="E177" s="4">
        <v>3064027.13</v>
      </c>
      <c r="F177" s="29">
        <f t="shared" si="12"/>
        <v>73790222.884250134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</row>
    <row r="178" spans="1:129" s="17" customFormat="1" ht="31.5" x14ac:dyDescent="0.25">
      <c r="A178" s="1" t="s">
        <v>28</v>
      </c>
      <c r="B178" s="2" t="s">
        <v>218</v>
      </c>
      <c r="C178" s="3" t="s">
        <v>222</v>
      </c>
      <c r="D178" s="4"/>
      <c r="E178" s="4">
        <v>3879023.2199999997</v>
      </c>
      <c r="F178" s="29">
        <f t="shared" si="12"/>
        <v>69911199.664250135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</row>
    <row r="179" spans="1:129" s="17" customFormat="1" ht="15.75" x14ac:dyDescent="0.25">
      <c r="A179" s="1" t="s">
        <v>28</v>
      </c>
      <c r="B179" s="2" t="s">
        <v>218</v>
      </c>
      <c r="C179" s="3" t="s">
        <v>223</v>
      </c>
      <c r="D179" s="4"/>
      <c r="E179" s="4">
        <v>318491.88</v>
      </c>
      <c r="F179" s="29">
        <f t="shared" si="12"/>
        <v>69592707.78425014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</row>
    <row r="180" spans="1:129" s="17" customFormat="1" ht="15.75" x14ac:dyDescent="0.25">
      <c r="A180" s="1" t="s">
        <v>28</v>
      </c>
      <c r="B180" s="2" t="s">
        <v>224</v>
      </c>
      <c r="C180" s="3" t="s">
        <v>225</v>
      </c>
      <c r="D180" s="4"/>
      <c r="E180" s="4">
        <v>8733799.0999999996</v>
      </c>
      <c r="F180" s="29">
        <f t="shared" si="12"/>
        <v>60858908.684250139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</row>
    <row r="181" spans="1:129" s="17" customFormat="1" ht="31.5" x14ac:dyDescent="0.25">
      <c r="A181" s="1" t="s">
        <v>28</v>
      </c>
      <c r="B181" s="2" t="s">
        <v>226</v>
      </c>
      <c r="C181" s="3" t="s">
        <v>227</v>
      </c>
      <c r="D181" s="4"/>
      <c r="E181" s="4">
        <v>78000</v>
      </c>
      <c r="F181" s="29">
        <f t="shared" si="12"/>
        <v>60780908.684250139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</row>
    <row r="182" spans="1:129" s="17" customFormat="1" ht="15.75" x14ac:dyDescent="0.25">
      <c r="A182" s="1" t="s">
        <v>28</v>
      </c>
      <c r="B182" s="2" t="s">
        <v>228</v>
      </c>
      <c r="C182" s="3" t="s">
        <v>229</v>
      </c>
      <c r="D182" s="4"/>
      <c r="E182" s="4">
        <v>1102621.2</v>
      </c>
      <c r="F182" s="29">
        <f t="shared" si="12"/>
        <v>59678287.484250136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</row>
    <row r="183" spans="1:129" s="17" customFormat="1" ht="15.75" x14ac:dyDescent="0.25">
      <c r="A183" s="1" t="s">
        <v>28</v>
      </c>
      <c r="B183" s="2"/>
      <c r="C183" s="3" t="s">
        <v>14</v>
      </c>
      <c r="D183" s="4">
        <v>56670</v>
      </c>
      <c r="E183" s="4"/>
      <c r="F183" s="29">
        <f t="shared" si="12"/>
        <v>59734957.484250136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</row>
    <row r="184" spans="1:129" s="17" customFormat="1" ht="15.75" x14ac:dyDescent="0.25">
      <c r="A184" s="1" t="s">
        <v>28</v>
      </c>
      <c r="B184" s="2"/>
      <c r="C184" s="3" t="s">
        <v>15</v>
      </c>
      <c r="D184" s="4">
        <v>100</v>
      </c>
      <c r="E184" s="4">
        <f>D184*0.025</f>
        <v>2.5</v>
      </c>
      <c r="F184" s="29">
        <f t="shared" si="12"/>
        <v>59735054.984250136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</row>
    <row r="185" spans="1:129" s="17" customFormat="1" ht="15.75" x14ac:dyDescent="0.25">
      <c r="A185" s="1" t="s">
        <v>29</v>
      </c>
      <c r="B185" s="2" t="s">
        <v>230</v>
      </c>
      <c r="C185" s="3" t="s">
        <v>231</v>
      </c>
      <c r="D185" s="4"/>
      <c r="E185" s="4">
        <v>72320</v>
      </c>
      <c r="F185" s="29">
        <f t="shared" si="12"/>
        <v>59662734.984250136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</row>
    <row r="186" spans="1:129" s="17" customFormat="1" ht="15.75" x14ac:dyDescent="0.25">
      <c r="A186" s="1" t="s">
        <v>29</v>
      </c>
      <c r="B186" s="2"/>
      <c r="C186" s="3" t="s">
        <v>14</v>
      </c>
      <c r="D186" s="4">
        <v>37791</v>
      </c>
      <c r="E186" s="4"/>
      <c r="F186" s="29">
        <f t="shared" si="12"/>
        <v>59700525.984250136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</row>
    <row r="187" spans="1:129" s="17" customFormat="1" ht="15.75" x14ac:dyDescent="0.25">
      <c r="A187" s="1" t="s">
        <v>29</v>
      </c>
      <c r="B187" s="2"/>
      <c r="C187" s="3" t="s">
        <v>15</v>
      </c>
      <c r="D187" s="4">
        <v>70</v>
      </c>
      <c r="E187" s="4">
        <f>D187*0.025</f>
        <v>1.75</v>
      </c>
      <c r="F187" s="29">
        <f t="shared" si="12"/>
        <v>59700594.234250136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</row>
    <row r="188" spans="1:129" s="17" customFormat="1" ht="15.75" x14ac:dyDescent="0.25">
      <c r="A188" s="1" t="s">
        <v>29</v>
      </c>
      <c r="B188" s="2"/>
      <c r="C188" s="3" t="s">
        <v>15</v>
      </c>
      <c r="D188" s="4">
        <v>100</v>
      </c>
      <c r="E188" s="4">
        <f t="shared" ref="E188:E204" si="15">D188*0.025</f>
        <v>2.5</v>
      </c>
      <c r="F188" s="29">
        <f t="shared" si="12"/>
        <v>59700691.734250136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</row>
    <row r="189" spans="1:129" s="17" customFormat="1" ht="15.75" x14ac:dyDescent="0.25">
      <c r="A189" s="1" t="s">
        <v>29</v>
      </c>
      <c r="B189" s="2"/>
      <c r="C189" s="3" t="s">
        <v>15</v>
      </c>
      <c r="D189" s="4">
        <v>690.4</v>
      </c>
      <c r="E189" s="4">
        <f t="shared" si="15"/>
        <v>17.260000000000002</v>
      </c>
      <c r="F189" s="29">
        <f t="shared" si="12"/>
        <v>59701364.874250136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</row>
    <row r="190" spans="1:129" s="17" customFormat="1" ht="15.75" x14ac:dyDescent="0.25">
      <c r="A190" s="1" t="s">
        <v>29</v>
      </c>
      <c r="B190" s="2"/>
      <c r="C190" s="3" t="s">
        <v>15</v>
      </c>
      <c r="D190" s="4">
        <v>400</v>
      </c>
      <c r="E190" s="4">
        <f t="shared" si="15"/>
        <v>10</v>
      </c>
      <c r="F190" s="29">
        <f t="shared" si="12"/>
        <v>59701754.874250136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</row>
    <row r="191" spans="1:129" s="17" customFormat="1" ht="15.75" x14ac:dyDescent="0.25">
      <c r="A191" s="1" t="s">
        <v>30</v>
      </c>
      <c r="B191" s="2"/>
      <c r="C191" s="3" t="s">
        <v>14</v>
      </c>
      <c r="D191" s="4">
        <v>34682</v>
      </c>
      <c r="E191" s="4"/>
      <c r="F191" s="29">
        <f t="shared" si="12"/>
        <v>59736436.874250136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</row>
    <row r="192" spans="1:129" s="17" customFormat="1" ht="15.75" x14ac:dyDescent="0.25">
      <c r="A192" s="1" t="s">
        <v>30</v>
      </c>
      <c r="B192" s="2"/>
      <c r="C192" s="3" t="s">
        <v>15</v>
      </c>
      <c r="D192" s="4">
        <v>60</v>
      </c>
      <c r="E192" s="4">
        <f t="shared" si="15"/>
        <v>1.5</v>
      </c>
      <c r="F192" s="29">
        <f t="shared" si="12"/>
        <v>59736495.374250136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</row>
    <row r="193" spans="1:129" s="17" customFormat="1" ht="15.75" x14ac:dyDescent="0.25">
      <c r="A193" s="1" t="s">
        <v>30</v>
      </c>
      <c r="B193" s="2"/>
      <c r="C193" s="3" t="s">
        <v>15</v>
      </c>
      <c r="D193" s="4">
        <v>15200</v>
      </c>
      <c r="E193" s="4">
        <f t="shared" si="15"/>
        <v>380</v>
      </c>
      <c r="F193" s="29">
        <f t="shared" si="12"/>
        <v>59751315.374250136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</row>
    <row r="194" spans="1:129" s="17" customFormat="1" ht="31.5" x14ac:dyDescent="0.25">
      <c r="A194" s="1" t="s">
        <v>30</v>
      </c>
      <c r="B194" s="2" t="s">
        <v>232</v>
      </c>
      <c r="C194" s="3" t="s">
        <v>233</v>
      </c>
      <c r="D194" s="4"/>
      <c r="E194" s="4">
        <v>16711808.98</v>
      </c>
      <c r="F194" s="29">
        <f t="shared" si="12"/>
        <v>43039506.39425014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</row>
    <row r="195" spans="1:129" s="17" customFormat="1" ht="15.75" x14ac:dyDescent="0.25">
      <c r="A195" s="1" t="s">
        <v>31</v>
      </c>
      <c r="B195" s="2"/>
      <c r="C195" s="3" t="s">
        <v>14</v>
      </c>
      <c r="D195" s="4">
        <v>99294</v>
      </c>
      <c r="E195" s="4"/>
      <c r="F195" s="29">
        <f t="shared" si="12"/>
        <v>43138800.39425014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</row>
    <row r="196" spans="1:129" s="17" customFormat="1" ht="15.75" x14ac:dyDescent="0.25">
      <c r="A196" s="1" t="s">
        <v>31</v>
      </c>
      <c r="B196" s="2"/>
      <c r="C196" s="3" t="s">
        <v>15</v>
      </c>
      <c r="D196" s="4">
        <v>300</v>
      </c>
      <c r="E196" s="4">
        <f t="shared" si="15"/>
        <v>7.5</v>
      </c>
      <c r="F196" s="29">
        <f t="shared" si="12"/>
        <v>43139092.89425014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</row>
    <row r="197" spans="1:129" s="17" customFormat="1" ht="15.75" x14ac:dyDescent="0.25">
      <c r="A197" s="1" t="s">
        <v>31</v>
      </c>
      <c r="B197" s="2"/>
      <c r="C197" s="3" t="s">
        <v>15</v>
      </c>
      <c r="D197" s="4">
        <v>1225</v>
      </c>
      <c r="E197" s="4">
        <f t="shared" si="15"/>
        <v>30.625</v>
      </c>
      <c r="F197" s="29">
        <f t="shared" si="12"/>
        <v>43140287.26925014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</row>
    <row r="198" spans="1:129" s="17" customFormat="1" ht="15.75" x14ac:dyDescent="0.25">
      <c r="A198" s="1" t="s">
        <v>31</v>
      </c>
      <c r="B198" s="2"/>
      <c r="C198" s="3" t="s">
        <v>15</v>
      </c>
      <c r="D198" s="4">
        <v>135.24</v>
      </c>
      <c r="E198" s="4">
        <f t="shared" si="15"/>
        <v>3.3810000000000002</v>
      </c>
      <c r="F198" s="29">
        <f t="shared" si="12"/>
        <v>43140419.128250144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</row>
    <row r="199" spans="1:129" s="17" customFormat="1" ht="15.75" x14ac:dyDescent="0.25">
      <c r="A199" s="1" t="s">
        <v>32</v>
      </c>
      <c r="B199" s="2"/>
      <c r="C199" s="3" t="s">
        <v>14</v>
      </c>
      <c r="D199" s="4">
        <v>22190</v>
      </c>
      <c r="E199" s="4"/>
      <c r="F199" s="29">
        <f t="shared" si="12"/>
        <v>43162609.128250144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</row>
    <row r="200" spans="1:129" s="17" customFormat="1" ht="15.75" x14ac:dyDescent="0.25">
      <c r="A200" s="1" t="s">
        <v>32</v>
      </c>
      <c r="B200" s="2"/>
      <c r="C200" s="3" t="s">
        <v>15</v>
      </c>
      <c r="D200" s="4">
        <v>103.5</v>
      </c>
      <c r="E200" s="4">
        <f t="shared" si="15"/>
        <v>2.5875000000000004</v>
      </c>
      <c r="F200" s="29">
        <f t="shared" si="12"/>
        <v>43162710.040750146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</row>
    <row r="201" spans="1:129" s="17" customFormat="1" ht="15.75" x14ac:dyDescent="0.25">
      <c r="A201" s="1" t="s">
        <v>32</v>
      </c>
      <c r="B201" s="2"/>
      <c r="C201" s="3" t="s">
        <v>15</v>
      </c>
      <c r="D201" s="4">
        <v>1500</v>
      </c>
      <c r="E201" s="4">
        <f t="shared" si="15"/>
        <v>37.5</v>
      </c>
      <c r="F201" s="29">
        <f t="shared" si="12"/>
        <v>43164172.540750146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</row>
    <row r="202" spans="1:129" s="17" customFormat="1" ht="15.75" x14ac:dyDescent="0.25">
      <c r="A202" s="1" t="s">
        <v>32</v>
      </c>
      <c r="B202" s="2"/>
      <c r="C202" s="3" t="s">
        <v>15</v>
      </c>
      <c r="D202" s="4">
        <v>1137</v>
      </c>
      <c r="E202" s="4">
        <f t="shared" si="15"/>
        <v>28.425000000000001</v>
      </c>
      <c r="F202" s="29">
        <f t="shared" si="12"/>
        <v>43165281.115750149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</row>
    <row r="203" spans="1:129" s="17" customFormat="1" ht="15.75" x14ac:dyDescent="0.25">
      <c r="A203" s="1" t="s">
        <v>32</v>
      </c>
      <c r="B203" s="2"/>
      <c r="C203" s="3" t="s">
        <v>15</v>
      </c>
      <c r="D203" s="4">
        <v>200</v>
      </c>
      <c r="E203" s="4">
        <f t="shared" si="15"/>
        <v>5</v>
      </c>
      <c r="F203" s="29">
        <f t="shared" si="12"/>
        <v>43165476.115750149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</row>
    <row r="204" spans="1:129" s="17" customFormat="1" ht="15.75" x14ac:dyDescent="0.25">
      <c r="A204" s="1" t="s">
        <v>32</v>
      </c>
      <c r="B204" s="2"/>
      <c r="C204" s="3" t="s">
        <v>15</v>
      </c>
      <c r="D204" s="4">
        <v>1408.6</v>
      </c>
      <c r="E204" s="4">
        <f t="shared" si="15"/>
        <v>35.214999999999996</v>
      </c>
      <c r="F204" s="29">
        <f t="shared" si="12"/>
        <v>43166849.500750147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</row>
    <row r="205" spans="1:129" s="17" customFormat="1" ht="31.5" x14ac:dyDescent="0.25">
      <c r="A205" s="1" t="s">
        <v>32</v>
      </c>
      <c r="B205" s="2" t="s">
        <v>234</v>
      </c>
      <c r="C205" s="3" t="s">
        <v>235</v>
      </c>
      <c r="D205" s="4"/>
      <c r="E205" s="4">
        <v>238761.60000000001</v>
      </c>
      <c r="F205" s="29">
        <f t="shared" si="12"/>
        <v>42928087.900750145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</row>
    <row r="206" spans="1:129" s="17" customFormat="1" ht="31.5" x14ac:dyDescent="0.25">
      <c r="A206" s="1" t="s">
        <v>32</v>
      </c>
      <c r="B206" s="2" t="s">
        <v>236</v>
      </c>
      <c r="C206" s="3" t="s">
        <v>237</v>
      </c>
      <c r="D206" s="4"/>
      <c r="E206" s="4">
        <v>84332.29</v>
      </c>
      <c r="F206" s="29">
        <f t="shared" si="12"/>
        <v>42843755.610750146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</row>
    <row r="207" spans="1:129" s="17" customFormat="1" ht="31.5" x14ac:dyDescent="0.25">
      <c r="A207" s="1" t="s">
        <v>32</v>
      </c>
      <c r="B207" s="2" t="s">
        <v>238</v>
      </c>
      <c r="C207" s="3" t="s">
        <v>239</v>
      </c>
      <c r="D207" s="4"/>
      <c r="E207" s="4">
        <v>553700</v>
      </c>
      <c r="F207" s="29">
        <f t="shared" si="12"/>
        <v>42290055.610750146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</row>
    <row r="208" spans="1:129" s="17" customFormat="1" ht="15.75" x14ac:dyDescent="0.25">
      <c r="A208" s="1" t="s">
        <v>33</v>
      </c>
      <c r="B208" s="2"/>
      <c r="C208" s="3" t="s">
        <v>14</v>
      </c>
      <c r="D208" s="4">
        <v>27627</v>
      </c>
      <c r="E208" s="4"/>
      <c r="F208" s="29">
        <f t="shared" ref="F208:F247" si="16">F207+D208-E208</f>
        <v>42317682.610750146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</row>
    <row r="209" spans="1:129" s="17" customFormat="1" ht="15.75" x14ac:dyDescent="0.25">
      <c r="A209" s="1" t="s">
        <v>33</v>
      </c>
      <c r="B209" s="2"/>
      <c r="C209" s="3" t="s">
        <v>15</v>
      </c>
      <c r="D209" s="4">
        <v>1365.74</v>
      </c>
      <c r="E209" s="4">
        <f>D209*0.025</f>
        <v>34.143500000000003</v>
      </c>
      <c r="F209" s="29">
        <f t="shared" si="16"/>
        <v>42319014.207250148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</row>
    <row r="210" spans="1:129" s="17" customFormat="1" ht="15.75" x14ac:dyDescent="0.25">
      <c r="A210" s="1" t="s">
        <v>33</v>
      </c>
      <c r="B210" s="2"/>
      <c r="C210" s="3" t="s">
        <v>240</v>
      </c>
      <c r="D210" s="4">
        <v>24859847.390000001</v>
      </c>
      <c r="E210" s="4"/>
      <c r="F210" s="29">
        <f t="shared" si="16"/>
        <v>67178861.597250149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</row>
    <row r="211" spans="1:129" s="17" customFormat="1" ht="15.75" x14ac:dyDescent="0.25">
      <c r="A211" s="1" t="s">
        <v>33</v>
      </c>
      <c r="B211" s="2"/>
      <c r="C211" s="3" t="s">
        <v>18</v>
      </c>
      <c r="D211" s="4">
        <v>4214931.96</v>
      </c>
      <c r="E211" s="4"/>
      <c r="F211" s="29">
        <f t="shared" si="16"/>
        <v>71393793.557250142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</row>
    <row r="212" spans="1:129" s="17" customFormat="1" ht="15.75" x14ac:dyDescent="0.25">
      <c r="A212" s="1" t="s">
        <v>33</v>
      </c>
      <c r="B212" s="2"/>
      <c r="C212" s="3" t="s">
        <v>241</v>
      </c>
      <c r="D212" s="4">
        <v>861271.06</v>
      </c>
      <c r="E212" s="4"/>
      <c r="F212" s="29">
        <f t="shared" si="16"/>
        <v>72255064.617250144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</row>
    <row r="213" spans="1:129" s="17" customFormat="1" ht="15.75" x14ac:dyDescent="0.25">
      <c r="A213" s="1" t="s">
        <v>33</v>
      </c>
      <c r="B213" s="2"/>
      <c r="C213" s="3" t="s">
        <v>18</v>
      </c>
      <c r="D213" s="4">
        <v>488841.2</v>
      </c>
      <c r="E213" s="4"/>
      <c r="F213" s="29">
        <f t="shared" si="16"/>
        <v>72743905.817250147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</row>
    <row r="214" spans="1:129" s="17" customFormat="1" ht="15.75" x14ac:dyDescent="0.25">
      <c r="A214" s="1" t="s">
        <v>33</v>
      </c>
      <c r="B214" s="2"/>
      <c r="C214" s="3" t="s">
        <v>242</v>
      </c>
      <c r="D214" s="4">
        <v>218056.14</v>
      </c>
      <c r="E214" s="4"/>
      <c r="F214" s="29">
        <f t="shared" si="16"/>
        <v>72961961.957250148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</row>
    <row r="215" spans="1:129" s="17" customFormat="1" ht="15.75" x14ac:dyDescent="0.25">
      <c r="A215" s="1" t="s">
        <v>33</v>
      </c>
      <c r="B215" s="2"/>
      <c r="C215" s="3" t="s">
        <v>19</v>
      </c>
      <c r="D215" s="4">
        <v>215067.94</v>
      </c>
      <c r="E215" s="4"/>
      <c r="F215" s="29">
        <f t="shared" si="16"/>
        <v>73177029.897250146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</row>
    <row r="216" spans="1:129" s="17" customFormat="1" ht="15.75" x14ac:dyDescent="0.25">
      <c r="A216" s="1" t="s">
        <v>33</v>
      </c>
      <c r="B216" s="2"/>
      <c r="C216" s="3" t="s">
        <v>241</v>
      </c>
      <c r="D216" s="4">
        <v>102026.8</v>
      </c>
      <c r="E216" s="4"/>
      <c r="F216" s="29">
        <f t="shared" si="16"/>
        <v>73279056.697250143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</row>
    <row r="217" spans="1:129" s="17" customFormat="1" ht="15.75" x14ac:dyDescent="0.25">
      <c r="A217" s="1" t="s">
        <v>33</v>
      </c>
      <c r="B217" s="2"/>
      <c r="C217" s="3" t="s">
        <v>243</v>
      </c>
      <c r="D217" s="4">
        <v>81382.22</v>
      </c>
      <c r="E217" s="4"/>
      <c r="F217" s="29">
        <f t="shared" si="16"/>
        <v>73360438.917250142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</row>
    <row r="218" spans="1:129" s="17" customFormat="1" ht="15.75" x14ac:dyDescent="0.25">
      <c r="A218" s="1" t="s">
        <v>33</v>
      </c>
      <c r="B218" s="2"/>
      <c r="C218" s="3" t="s">
        <v>187</v>
      </c>
      <c r="D218" s="4">
        <v>75488.179999999993</v>
      </c>
      <c r="E218" s="4"/>
      <c r="F218" s="29">
        <f t="shared" si="16"/>
        <v>73435927.097250149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</row>
    <row r="219" spans="1:129" s="17" customFormat="1" ht="15.75" x14ac:dyDescent="0.25">
      <c r="A219" s="1" t="s">
        <v>33</v>
      </c>
      <c r="B219" s="2"/>
      <c r="C219" s="3" t="s">
        <v>241</v>
      </c>
      <c r="D219" s="4">
        <v>69733.45</v>
      </c>
      <c r="E219" s="4"/>
      <c r="F219" s="29">
        <f t="shared" si="16"/>
        <v>73505660.547250152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</row>
    <row r="220" spans="1:129" s="17" customFormat="1" ht="15.75" x14ac:dyDescent="0.25">
      <c r="A220" s="1" t="s">
        <v>33</v>
      </c>
      <c r="B220" s="2"/>
      <c r="C220" s="3" t="s">
        <v>199</v>
      </c>
      <c r="D220" s="4">
        <v>31088.34</v>
      </c>
      <c r="E220" s="4"/>
      <c r="F220" s="29">
        <f t="shared" si="16"/>
        <v>73536748.887250155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</row>
    <row r="221" spans="1:129" s="17" customFormat="1" ht="15.75" x14ac:dyDescent="0.25">
      <c r="A221" s="1" t="s">
        <v>33</v>
      </c>
      <c r="B221" s="2"/>
      <c r="C221" s="3" t="s">
        <v>244</v>
      </c>
      <c r="D221" s="4">
        <v>16908.150000000001</v>
      </c>
      <c r="E221" s="4"/>
      <c r="F221" s="29">
        <f t="shared" si="16"/>
        <v>73553657.037250161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</row>
    <row r="222" spans="1:129" s="17" customFormat="1" ht="15.75" x14ac:dyDescent="0.25">
      <c r="A222" s="1" t="s">
        <v>33</v>
      </c>
      <c r="B222" s="2"/>
      <c r="C222" s="3" t="s">
        <v>18</v>
      </c>
      <c r="D222" s="4">
        <v>15400</v>
      </c>
      <c r="E222" s="4"/>
      <c r="F222" s="29">
        <f t="shared" si="16"/>
        <v>73569057.037250161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</row>
    <row r="223" spans="1:129" s="17" customFormat="1" ht="15.75" x14ac:dyDescent="0.25">
      <c r="A223" s="1" t="s">
        <v>33</v>
      </c>
      <c r="B223" s="2"/>
      <c r="C223" s="3" t="s">
        <v>241</v>
      </c>
      <c r="D223" s="4">
        <v>500</v>
      </c>
      <c r="E223" s="4"/>
      <c r="F223" s="29">
        <f t="shared" si="16"/>
        <v>73569557.037250161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</row>
    <row r="224" spans="1:129" s="17" customFormat="1" ht="31.5" x14ac:dyDescent="0.25">
      <c r="A224" s="1" t="s">
        <v>34</v>
      </c>
      <c r="B224" s="2" t="s">
        <v>245</v>
      </c>
      <c r="C224" s="3" t="s">
        <v>246</v>
      </c>
      <c r="D224" s="4"/>
      <c r="E224" s="4">
        <v>231263.63</v>
      </c>
      <c r="F224" s="29">
        <f t="shared" si="16"/>
        <v>73338293.407250166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</row>
    <row r="225" spans="1:129" s="17" customFormat="1" ht="31.5" x14ac:dyDescent="0.25">
      <c r="A225" s="1" t="s">
        <v>35</v>
      </c>
      <c r="B225" s="2" t="s">
        <v>247</v>
      </c>
      <c r="C225" s="3" t="s">
        <v>248</v>
      </c>
      <c r="D225" s="4"/>
      <c r="E225" s="4">
        <v>266479.32</v>
      </c>
      <c r="F225" s="29">
        <f t="shared" si="16"/>
        <v>73071814.087250173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</row>
    <row r="226" spans="1:129" s="17" customFormat="1" ht="31.5" x14ac:dyDescent="0.25">
      <c r="A226" s="1" t="s">
        <v>35</v>
      </c>
      <c r="B226" s="2" t="s">
        <v>249</v>
      </c>
      <c r="C226" s="3" t="s">
        <v>250</v>
      </c>
      <c r="D226" s="4"/>
      <c r="E226" s="4">
        <v>929196.74</v>
      </c>
      <c r="F226" s="29">
        <f t="shared" si="16"/>
        <v>72142617.347250178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</row>
    <row r="227" spans="1:129" s="17" customFormat="1" ht="31.5" x14ac:dyDescent="0.25">
      <c r="A227" s="1" t="s">
        <v>34</v>
      </c>
      <c r="B227" s="2" t="s">
        <v>251</v>
      </c>
      <c r="C227" s="3" t="s">
        <v>252</v>
      </c>
      <c r="D227" s="4"/>
      <c r="E227" s="4">
        <v>406505</v>
      </c>
      <c r="F227" s="29">
        <f t="shared" si="16"/>
        <v>71736112.347250178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</row>
    <row r="228" spans="1:129" s="17" customFormat="1" ht="31.5" x14ac:dyDescent="0.25">
      <c r="A228" s="1" t="s">
        <v>35</v>
      </c>
      <c r="B228" s="2" t="s">
        <v>253</v>
      </c>
      <c r="C228" s="3" t="s">
        <v>254</v>
      </c>
      <c r="D228" s="4"/>
      <c r="E228" s="4">
        <v>441650.22</v>
      </c>
      <c r="F228" s="29">
        <f t="shared" si="16"/>
        <v>71294462.12725018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</row>
    <row r="229" spans="1:129" s="17" customFormat="1" ht="15.75" x14ac:dyDescent="0.25">
      <c r="A229" s="1" t="s">
        <v>35</v>
      </c>
      <c r="B229" s="2"/>
      <c r="C229" s="3" t="s">
        <v>14</v>
      </c>
      <c r="D229" s="4">
        <v>25807</v>
      </c>
      <c r="E229" s="4"/>
      <c r="F229" s="29">
        <f t="shared" si="16"/>
        <v>71320269.12725018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</row>
    <row r="230" spans="1:129" s="17" customFormat="1" ht="15.75" x14ac:dyDescent="0.25">
      <c r="A230" s="1" t="s">
        <v>35</v>
      </c>
      <c r="B230" s="2"/>
      <c r="C230" s="3" t="s">
        <v>15</v>
      </c>
      <c r="D230" s="4">
        <v>1072</v>
      </c>
      <c r="E230" s="4">
        <f>D230*0.025</f>
        <v>26.8</v>
      </c>
      <c r="F230" s="29">
        <f t="shared" si="16"/>
        <v>71321314.327250183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</row>
    <row r="231" spans="1:129" s="17" customFormat="1" ht="15.75" x14ac:dyDescent="0.25">
      <c r="A231" s="1" t="s">
        <v>35</v>
      </c>
      <c r="B231" s="2"/>
      <c r="C231" s="3" t="s">
        <v>15</v>
      </c>
      <c r="D231" s="4">
        <v>300</v>
      </c>
      <c r="E231" s="4">
        <f t="shared" ref="E231:E233" si="17">D231*0.025</f>
        <v>7.5</v>
      </c>
      <c r="F231" s="29">
        <f t="shared" si="16"/>
        <v>71321606.827250183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</row>
    <row r="232" spans="1:129" s="17" customFormat="1" ht="15.75" x14ac:dyDescent="0.25">
      <c r="A232" s="1" t="s">
        <v>35</v>
      </c>
      <c r="B232" s="2"/>
      <c r="C232" s="3" t="s">
        <v>15</v>
      </c>
      <c r="D232" s="4">
        <v>632.62</v>
      </c>
      <c r="E232" s="4">
        <f t="shared" si="17"/>
        <v>15.8155</v>
      </c>
      <c r="F232" s="29">
        <f t="shared" si="16"/>
        <v>71322223.631750181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</row>
    <row r="233" spans="1:129" s="17" customFormat="1" ht="15.75" x14ac:dyDescent="0.25">
      <c r="A233" s="1" t="s">
        <v>35</v>
      </c>
      <c r="B233" s="2"/>
      <c r="C233" s="3" t="s">
        <v>15</v>
      </c>
      <c r="D233" s="4">
        <v>1122</v>
      </c>
      <c r="E233" s="4">
        <f t="shared" si="17"/>
        <v>28.05</v>
      </c>
      <c r="F233" s="29">
        <f t="shared" si="16"/>
        <v>71323317.581750184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</row>
    <row r="234" spans="1:129" s="17" customFormat="1" ht="15.75" x14ac:dyDescent="0.25">
      <c r="A234" s="1" t="s">
        <v>35</v>
      </c>
      <c r="B234" s="2"/>
      <c r="C234" s="3" t="s">
        <v>17</v>
      </c>
      <c r="D234" s="4">
        <v>129870.52</v>
      </c>
      <c r="E234" s="4"/>
      <c r="F234" s="29">
        <f t="shared" si="16"/>
        <v>71453188.10175018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</row>
    <row r="235" spans="1:129" s="17" customFormat="1" ht="15.75" x14ac:dyDescent="0.25">
      <c r="A235" s="1" t="s">
        <v>35</v>
      </c>
      <c r="B235" s="2"/>
      <c r="C235" s="3" t="s">
        <v>19</v>
      </c>
      <c r="D235" s="4">
        <v>122087.89</v>
      </c>
      <c r="E235" s="4"/>
      <c r="F235" s="29">
        <f t="shared" si="16"/>
        <v>71575275.991750181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</row>
    <row r="236" spans="1:129" s="17" customFormat="1" ht="31.5" x14ac:dyDescent="0.25">
      <c r="A236" s="1" t="s">
        <v>36</v>
      </c>
      <c r="B236" s="2" t="s">
        <v>255</v>
      </c>
      <c r="C236" s="3" t="s">
        <v>256</v>
      </c>
      <c r="D236" s="4"/>
      <c r="E236" s="4">
        <v>1327530</v>
      </c>
      <c r="F236" s="29">
        <f t="shared" si="16"/>
        <v>70247745.991750181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</row>
    <row r="237" spans="1:129" s="17" customFormat="1" ht="78.75" x14ac:dyDescent="0.25">
      <c r="A237" s="1" t="s">
        <v>36</v>
      </c>
      <c r="B237" s="2" t="s">
        <v>257</v>
      </c>
      <c r="C237" s="3" t="s">
        <v>258</v>
      </c>
      <c r="D237" s="4"/>
      <c r="E237" s="4">
        <v>134900.78</v>
      </c>
      <c r="F237" s="29">
        <f t="shared" si="16"/>
        <v>70112845.21175018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</row>
    <row r="238" spans="1:129" s="17" customFormat="1" ht="15.75" x14ac:dyDescent="0.25">
      <c r="A238" s="1" t="s">
        <v>36</v>
      </c>
      <c r="B238" s="2" t="s">
        <v>259</v>
      </c>
      <c r="C238" s="3" t="s">
        <v>260</v>
      </c>
      <c r="D238" s="4"/>
      <c r="E238" s="4">
        <v>1537145.5</v>
      </c>
      <c r="F238" s="29">
        <f t="shared" si="16"/>
        <v>68575699.71175018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</row>
    <row r="239" spans="1:129" s="17" customFormat="1" ht="31.5" x14ac:dyDescent="0.25">
      <c r="A239" s="1" t="s">
        <v>36</v>
      </c>
      <c r="B239" s="2" t="s">
        <v>261</v>
      </c>
      <c r="C239" s="3" t="s">
        <v>262</v>
      </c>
      <c r="D239" s="4"/>
      <c r="E239" s="4">
        <v>607985.93999999994</v>
      </c>
      <c r="F239" s="29">
        <f t="shared" si="16"/>
        <v>67967713.771750182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</row>
    <row r="240" spans="1:129" s="17" customFormat="1" ht="47.25" x14ac:dyDescent="0.25">
      <c r="A240" s="1" t="s">
        <v>36</v>
      </c>
      <c r="B240" s="2" t="s">
        <v>263</v>
      </c>
      <c r="C240" s="3" t="s">
        <v>264</v>
      </c>
      <c r="D240" s="4"/>
      <c r="E240" s="4">
        <v>1457344.11</v>
      </c>
      <c r="F240" s="29">
        <f t="shared" si="16"/>
        <v>66510369.661750183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</row>
    <row r="241" spans="1:129" s="17" customFormat="1" ht="31.5" x14ac:dyDescent="0.25">
      <c r="A241" s="1" t="s">
        <v>36</v>
      </c>
      <c r="B241" s="2" t="s">
        <v>265</v>
      </c>
      <c r="C241" s="3" t="s">
        <v>266</v>
      </c>
      <c r="D241" s="4"/>
      <c r="E241" s="4">
        <v>208240.92</v>
      </c>
      <c r="F241" s="29">
        <f t="shared" si="16"/>
        <v>66302128.741750181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</row>
    <row r="242" spans="1:129" s="17" customFormat="1" ht="15.75" x14ac:dyDescent="0.25">
      <c r="A242" s="1" t="s">
        <v>36</v>
      </c>
      <c r="B242" s="2"/>
      <c r="C242" s="3" t="s">
        <v>14</v>
      </c>
      <c r="D242" s="4">
        <v>18881</v>
      </c>
      <c r="E242" s="4"/>
      <c r="F242" s="29">
        <f t="shared" si="16"/>
        <v>66321009.741750181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</row>
    <row r="243" spans="1:129" s="17" customFormat="1" ht="15.75" x14ac:dyDescent="0.25">
      <c r="A243" s="1" t="s">
        <v>36</v>
      </c>
      <c r="B243" s="2"/>
      <c r="C243" s="3" t="s">
        <v>15</v>
      </c>
      <c r="D243" s="4">
        <v>240.4</v>
      </c>
      <c r="E243" s="4">
        <f>D243*0.025</f>
        <v>6.0100000000000007</v>
      </c>
      <c r="F243" s="29">
        <f t="shared" si="16"/>
        <v>66321244.131750181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</row>
    <row r="244" spans="1:129" s="17" customFormat="1" ht="15.75" x14ac:dyDescent="0.25">
      <c r="A244" s="1" t="s">
        <v>36</v>
      </c>
      <c r="B244" s="2"/>
      <c r="C244" s="3" t="s">
        <v>15</v>
      </c>
      <c r="D244" s="4">
        <v>993.44</v>
      </c>
      <c r="E244" s="4">
        <f t="shared" ref="E244:E245" si="18">D244*0.025</f>
        <v>24.836000000000002</v>
      </c>
      <c r="F244" s="29">
        <f t="shared" si="16"/>
        <v>66322212.735750176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</row>
    <row r="245" spans="1:129" s="17" customFormat="1" ht="15.75" x14ac:dyDescent="0.25">
      <c r="A245" s="1" t="s">
        <v>36</v>
      </c>
      <c r="B245" s="2"/>
      <c r="C245" s="3" t="s">
        <v>15</v>
      </c>
      <c r="D245" s="4">
        <v>100</v>
      </c>
      <c r="E245" s="4">
        <f t="shared" si="18"/>
        <v>2.5</v>
      </c>
      <c r="F245" s="29">
        <f t="shared" si="16"/>
        <v>66322310.235750176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</row>
    <row r="246" spans="1:129" s="17" customFormat="1" ht="15.75" x14ac:dyDescent="0.25">
      <c r="A246" s="1" t="s">
        <v>36</v>
      </c>
      <c r="B246" s="2"/>
      <c r="C246" s="3" t="s">
        <v>16</v>
      </c>
      <c r="D246" s="4">
        <v>44661.65</v>
      </c>
      <c r="E246" s="4"/>
      <c r="F246" s="29">
        <f t="shared" si="16"/>
        <v>66366971.885750175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</row>
    <row r="247" spans="1:129" s="17" customFormat="1" ht="15.75" x14ac:dyDescent="0.25">
      <c r="A247" s="1" t="s">
        <v>36</v>
      </c>
      <c r="B247" s="2"/>
      <c r="C247" s="3" t="s">
        <v>267</v>
      </c>
      <c r="D247" s="4">
        <v>456250.18</v>
      </c>
      <c r="E247" s="4"/>
      <c r="F247" s="30">
        <f t="shared" si="16"/>
        <v>66823222.065750174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</row>
    <row r="248" spans="1:129" s="17" customFormat="1" thickBot="1" x14ac:dyDescent="0.3">
      <c r="A248" s="9"/>
      <c r="B248" s="5"/>
      <c r="C248" s="6"/>
      <c r="D248" s="21">
        <f>SUM(D11:D247)</f>
        <v>71860834.830000043</v>
      </c>
      <c r="E248" s="21">
        <f>SUM(E11:E247)</f>
        <v>113982965.35474998</v>
      </c>
      <c r="F248" s="31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</row>
    <row r="249" spans="1:129" s="17" customFormat="1" thickTop="1" x14ac:dyDescent="0.25">
      <c r="A249" s="9"/>
      <c r="B249" s="5"/>
      <c r="C249" s="6"/>
      <c r="D249" s="19"/>
      <c r="E249" s="19"/>
      <c r="F249" s="31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</row>
    <row r="250" spans="1:129" s="17" customFormat="1" ht="15.75" x14ac:dyDescent="0.25">
      <c r="A250" s="9"/>
      <c r="B250" s="5"/>
      <c r="C250" s="6"/>
      <c r="D250" s="19"/>
      <c r="E250" s="19"/>
      <c r="F250" s="31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</row>
    <row r="251" spans="1:129" s="17" customFormat="1" ht="15.75" x14ac:dyDescent="0.25">
      <c r="A251" s="9"/>
      <c r="B251" s="5"/>
      <c r="C251" s="6"/>
      <c r="D251" s="19"/>
      <c r="E251" s="19"/>
      <c r="F251" s="31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</row>
    <row r="252" spans="1:129" s="17" customFormat="1" ht="15.75" x14ac:dyDescent="0.25">
      <c r="A252" s="9"/>
      <c r="B252" s="5"/>
      <c r="C252" s="6"/>
      <c r="D252" s="19"/>
      <c r="E252" s="19"/>
      <c r="F252" s="31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</row>
    <row r="253" spans="1:129" s="17" customFormat="1" ht="15.75" x14ac:dyDescent="0.25">
      <c r="A253" s="9"/>
      <c r="B253" s="5"/>
      <c r="C253" s="6"/>
      <c r="D253" s="19"/>
      <c r="E253" s="19"/>
      <c r="F253" s="31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</row>
    <row r="254" spans="1:129" s="17" customFormat="1" ht="15.75" x14ac:dyDescent="0.25">
      <c r="A254" s="9"/>
      <c r="B254" s="5"/>
      <c r="C254" s="6"/>
      <c r="D254" s="19"/>
      <c r="E254" s="19"/>
      <c r="F254" s="31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</row>
    <row r="255" spans="1:129" s="17" customFormat="1" ht="15.75" x14ac:dyDescent="0.25">
      <c r="A255" s="9"/>
      <c r="B255" s="5"/>
      <c r="C255" s="6"/>
      <c r="D255" s="19"/>
      <c r="E255" s="19"/>
      <c r="F255" s="31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</row>
    <row r="256" spans="1:129" s="17" customFormat="1" ht="15.75" x14ac:dyDescent="0.25">
      <c r="A256" s="39"/>
      <c r="B256" s="40"/>
      <c r="C256" s="41"/>
      <c r="D256" s="42"/>
      <c r="E256" s="42"/>
      <c r="F256" s="18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</row>
    <row r="257" spans="1:129" s="17" customFormat="1" ht="15.75" x14ac:dyDescent="0.25">
      <c r="A257" s="39"/>
      <c r="B257" s="40"/>
      <c r="C257" s="41"/>
      <c r="D257" s="42"/>
      <c r="E257" s="42"/>
      <c r="F257" s="18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</row>
    <row r="258" spans="1:129" s="17" customFormat="1" ht="15.75" x14ac:dyDescent="0.25">
      <c r="A258" s="39"/>
      <c r="B258" s="40"/>
      <c r="C258" s="41"/>
      <c r="D258" s="42"/>
      <c r="E258" s="42"/>
      <c r="F258" s="18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</row>
    <row r="259" spans="1:129" s="17" customFormat="1" ht="15.75" x14ac:dyDescent="0.25">
      <c r="A259" s="39"/>
      <c r="B259" s="40"/>
      <c r="C259" s="41"/>
      <c r="D259" s="42"/>
      <c r="E259" s="42"/>
      <c r="F259" s="18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</row>
    <row r="260" spans="1:129" s="17" customFormat="1" ht="15.75" x14ac:dyDescent="0.25">
      <c r="A260" s="39"/>
      <c r="B260" s="40"/>
      <c r="C260" s="41"/>
      <c r="D260" s="42"/>
      <c r="E260" s="42"/>
      <c r="F260" s="18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</row>
    <row r="261" spans="1:129" s="17" customFormat="1" ht="15.75" x14ac:dyDescent="0.25">
      <c r="A261" s="9"/>
      <c r="B261" s="5"/>
      <c r="C261" s="6"/>
      <c r="D261" s="19"/>
      <c r="E261" s="19"/>
      <c r="F261" s="31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</row>
    <row r="262" spans="1:129" s="17" customFormat="1" ht="15.75" x14ac:dyDescent="0.25">
      <c r="A262" s="9"/>
      <c r="B262" s="5"/>
      <c r="C262" s="6"/>
      <c r="D262" s="19"/>
      <c r="E262" s="19"/>
      <c r="F262" s="31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</row>
    <row r="263" spans="1:129" s="17" customFormat="1" ht="15.75" x14ac:dyDescent="0.25">
      <c r="A263" s="44" t="s">
        <v>268</v>
      </c>
      <c r="B263" s="44"/>
      <c r="C263" s="44"/>
      <c r="D263" s="44"/>
      <c r="E263" s="44"/>
      <c r="F263" s="44"/>
      <c r="G263" s="44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</row>
    <row r="264" spans="1:129" s="17" customFormat="1" ht="15.75" x14ac:dyDescent="0.25">
      <c r="A264" s="43" t="s">
        <v>269</v>
      </c>
      <c r="B264" s="43"/>
      <c r="C264" s="43"/>
      <c r="D264" s="43"/>
      <c r="E264" s="43"/>
      <c r="F264" s="43"/>
      <c r="G264" s="43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</row>
    <row r="265" spans="1:129" s="17" customFormat="1" ht="15.75" x14ac:dyDescent="0.25">
      <c r="A265" s="32"/>
      <c r="B265" s="32"/>
      <c r="C265" s="32"/>
      <c r="D265" s="32"/>
      <c r="E265" s="32"/>
      <c r="F265" s="32"/>
      <c r="G265" s="32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</row>
    <row r="266" spans="1:129" s="17" customFormat="1" ht="15.75" x14ac:dyDescent="0.25">
      <c r="A266" s="32"/>
      <c r="B266" s="32"/>
      <c r="C266" s="32"/>
      <c r="D266" s="32"/>
      <c r="E266" s="32"/>
      <c r="F266" s="32"/>
      <c r="G266" s="32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</row>
    <row r="267" spans="1:129" s="17" customFormat="1" ht="15.75" x14ac:dyDescent="0.25">
      <c r="A267" s="32"/>
      <c r="B267" s="32"/>
      <c r="C267" s="32"/>
      <c r="D267" s="32"/>
      <c r="E267" s="32"/>
      <c r="F267" s="32"/>
      <c r="G267" s="32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</row>
    <row r="268" spans="1:129" s="17" customFormat="1" ht="15.75" x14ac:dyDescent="0.25">
      <c r="A268" s="32"/>
      <c r="B268" s="32"/>
      <c r="C268" s="32"/>
      <c r="D268" s="32"/>
      <c r="E268" s="32"/>
      <c r="F268" s="32"/>
      <c r="G268" s="32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</row>
    <row r="269" spans="1:129" s="17" customFormat="1" ht="15.75" x14ac:dyDescent="0.25">
      <c r="A269" s="32"/>
      <c r="B269" s="32"/>
      <c r="C269" s="32"/>
      <c r="D269" s="32"/>
      <c r="E269" s="32"/>
      <c r="F269" s="32"/>
      <c r="G269" s="32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</row>
    <row r="270" spans="1:129" s="17" customFormat="1" ht="15.75" x14ac:dyDescent="0.25">
      <c r="A270" s="32"/>
      <c r="B270" s="32"/>
      <c r="C270" s="32"/>
      <c r="D270" s="32"/>
      <c r="E270" s="32"/>
      <c r="F270" s="32"/>
      <c r="G270" s="32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</row>
    <row r="271" spans="1:129" s="17" customFormat="1" ht="15.75" x14ac:dyDescent="0.25">
      <c r="A271" s="32"/>
      <c r="B271" s="32"/>
      <c r="C271" s="32"/>
      <c r="D271" s="32"/>
      <c r="E271" s="32"/>
      <c r="F271" s="32"/>
      <c r="G271" s="32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</row>
    <row r="272" spans="1:129" s="17" customFormat="1" ht="15.75" x14ac:dyDescent="0.25">
      <c r="A272"/>
      <c r="B272"/>
      <c r="C272"/>
      <c r="D272"/>
      <c r="E272"/>
      <c r="F272"/>
      <c r="G272"/>
    </row>
    <row r="273" spans="1:7" s="17" customFormat="1" ht="15.75" x14ac:dyDescent="0.25">
      <c r="A273"/>
      <c r="B273"/>
      <c r="C273"/>
      <c r="D273"/>
      <c r="E273"/>
      <c r="F273"/>
      <c r="G273"/>
    </row>
    <row r="274" spans="1:7" s="17" customFormat="1" ht="15.75" x14ac:dyDescent="0.25">
      <c r="A274"/>
      <c r="B274" s="33" t="s">
        <v>270</v>
      </c>
      <c r="C274"/>
      <c r="D274"/>
      <c r="E274" s="44" t="s">
        <v>271</v>
      </c>
      <c r="F274" s="44"/>
      <c r="G274" s="34"/>
    </row>
    <row r="275" spans="1:7" s="17" customFormat="1" ht="15.75" x14ac:dyDescent="0.25">
      <c r="A275"/>
      <c r="B275" s="35" t="s">
        <v>272</v>
      </c>
      <c r="C275"/>
      <c r="D275"/>
      <c r="E275" s="43" t="s">
        <v>273</v>
      </c>
      <c r="F275" s="43"/>
      <c r="G275" s="36"/>
    </row>
    <row r="276" spans="1:7" s="17" customFormat="1" ht="15.75" x14ac:dyDescent="0.25">
      <c r="A276"/>
      <c r="B276"/>
      <c r="C276"/>
      <c r="D276"/>
      <c r="E276"/>
      <c r="F276"/>
      <c r="G276"/>
    </row>
    <row r="277" spans="1:7" s="17" customFormat="1" ht="15.75" x14ac:dyDescent="0.25">
      <c r="A277"/>
      <c r="B277" s="37"/>
      <c r="C277"/>
      <c r="D277"/>
      <c r="E277" s="38"/>
      <c r="F277" s="38"/>
      <c r="G277"/>
    </row>
    <row r="278" spans="1:7" s="17" customFormat="1" ht="15.75" x14ac:dyDescent="0.25">
      <c r="A278"/>
      <c r="B278" s="37"/>
      <c r="C278"/>
      <c r="D278"/>
      <c r="E278" s="38"/>
      <c r="F278" s="38"/>
      <c r="G278"/>
    </row>
    <row r="279" spans="1:7" s="17" customFormat="1" ht="15.75" x14ac:dyDescent="0.25">
      <c r="A279"/>
      <c r="B279" s="37"/>
      <c r="C279"/>
      <c r="D279"/>
      <c r="E279" s="38"/>
      <c r="F279" s="38"/>
      <c r="G279"/>
    </row>
    <row r="280" spans="1:7" s="17" customFormat="1" ht="15.75" x14ac:dyDescent="0.25"/>
    <row r="281" spans="1:7" s="17" customFormat="1" ht="15.75" x14ac:dyDescent="0.25"/>
    <row r="282" spans="1:7" s="17" customFormat="1" ht="15.75" x14ac:dyDescent="0.25"/>
    <row r="283" spans="1:7" s="17" customFormat="1" ht="15.75" x14ac:dyDescent="0.25"/>
    <row r="284" spans="1:7" s="17" customFormat="1" ht="15.75" x14ac:dyDescent="0.25"/>
    <row r="285" spans="1:7" s="17" customFormat="1" ht="15.75" x14ac:dyDescent="0.25"/>
    <row r="286" spans="1:7" s="17" customFormat="1" ht="15.75" x14ac:dyDescent="0.25"/>
    <row r="287" spans="1:7" s="17" customFormat="1" ht="15.75" x14ac:dyDescent="0.25"/>
    <row r="288" spans="1:7" s="17" customFormat="1" ht="15.75" x14ac:dyDescent="0.25"/>
    <row r="289" s="17" customFormat="1" ht="15.75" x14ac:dyDescent="0.25"/>
    <row r="290" s="17" customFormat="1" ht="15.75" x14ac:dyDescent="0.25"/>
    <row r="291" s="17" customFormat="1" ht="15.75" x14ac:dyDescent="0.25"/>
    <row r="292" s="17" customFormat="1" ht="15.75" x14ac:dyDescent="0.25"/>
    <row r="293" s="17" customFormat="1" ht="15.75" x14ac:dyDescent="0.25"/>
    <row r="294" s="17" customFormat="1" ht="15.75" x14ac:dyDescent="0.25"/>
    <row r="295" s="17" customFormat="1" ht="15.75" x14ac:dyDescent="0.25"/>
    <row r="296" s="17" customFormat="1" ht="15.75" x14ac:dyDescent="0.25"/>
    <row r="297" s="17" customFormat="1" ht="15.75" x14ac:dyDescent="0.25"/>
    <row r="298" s="17" customFormat="1" ht="15.75" x14ac:dyDescent="0.25"/>
    <row r="299" s="17" customFormat="1" ht="15.75" x14ac:dyDescent="0.25"/>
    <row r="300" s="17" customFormat="1" ht="15.75" x14ac:dyDescent="0.25"/>
    <row r="301" s="17" customFormat="1" ht="15.75" x14ac:dyDescent="0.25"/>
    <row r="302" s="17" customFormat="1" ht="15.75" x14ac:dyDescent="0.25"/>
    <row r="303" s="17" customFormat="1" ht="15.75" x14ac:dyDescent="0.25"/>
    <row r="304" s="17" customFormat="1" ht="15.75" x14ac:dyDescent="0.25"/>
    <row r="305" s="17" customFormat="1" ht="15.75" x14ac:dyDescent="0.25"/>
    <row r="306" s="17" customFormat="1" ht="15.75" x14ac:dyDescent="0.25"/>
    <row r="307" s="17" customFormat="1" ht="15.75" x14ac:dyDescent="0.25"/>
    <row r="308" s="17" customFormat="1" ht="15.75" x14ac:dyDescent="0.25"/>
    <row r="309" s="17" customFormat="1" ht="15.75" x14ac:dyDescent="0.25"/>
    <row r="310" s="17" customFormat="1" ht="15.75" x14ac:dyDescent="0.25"/>
    <row r="311" s="17" customFormat="1" ht="15.75" x14ac:dyDescent="0.25"/>
    <row r="312" s="17" customFormat="1" ht="15.75" x14ac:dyDescent="0.25"/>
    <row r="313" s="17" customFormat="1" ht="15.75" x14ac:dyDescent="0.25"/>
    <row r="314" s="17" customFormat="1" ht="15.75" x14ac:dyDescent="0.25"/>
    <row r="315" s="17" customFormat="1" ht="15.75" x14ac:dyDescent="0.25"/>
    <row r="316" s="17" customFormat="1" ht="15.75" x14ac:dyDescent="0.25"/>
    <row r="317" s="17" customFormat="1" ht="15.75" x14ac:dyDescent="0.25"/>
    <row r="318" s="17" customFormat="1" ht="15.75" x14ac:dyDescent="0.25"/>
    <row r="319" s="17" customFormat="1" ht="15.75" x14ac:dyDescent="0.25"/>
    <row r="320" s="17" customFormat="1" ht="15.75" x14ac:dyDescent="0.25"/>
    <row r="321" s="17" customFormat="1" ht="15.75" x14ac:dyDescent="0.25"/>
    <row r="322" s="17" customFormat="1" ht="15.75" x14ac:dyDescent="0.25"/>
    <row r="323" s="17" customFormat="1" ht="15.75" x14ac:dyDescent="0.25"/>
    <row r="324" s="17" customFormat="1" ht="15.75" x14ac:dyDescent="0.25"/>
    <row r="325" s="17" customFormat="1" ht="15.75" x14ac:dyDescent="0.25"/>
    <row r="326" s="17" customFormat="1" ht="15.75" x14ac:dyDescent="0.25"/>
    <row r="327" s="17" customFormat="1" ht="15.75" x14ac:dyDescent="0.25"/>
    <row r="328" s="17" customFormat="1" ht="15.75" x14ac:dyDescent="0.25"/>
    <row r="329" s="17" customFormat="1" ht="15.75" x14ac:dyDescent="0.25"/>
    <row r="330" s="17" customFormat="1" ht="15.75" x14ac:dyDescent="0.25"/>
    <row r="331" s="17" customFormat="1" ht="15.75" x14ac:dyDescent="0.25"/>
    <row r="332" s="17" customFormat="1" ht="15.75" x14ac:dyDescent="0.25"/>
    <row r="333" s="17" customFormat="1" ht="15.75" x14ac:dyDescent="0.25"/>
    <row r="334" s="17" customFormat="1" ht="15.75" x14ac:dyDescent="0.25"/>
    <row r="335" s="17" customFormat="1" ht="15.75" x14ac:dyDescent="0.25"/>
    <row r="336" s="17" customFormat="1" ht="15.75" x14ac:dyDescent="0.25"/>
    <row r="337" s="17" customFormat="1" ht="15.75" x14ac:dyDescent="0.25"/>
    <row r="338" s="17" customFormat="1" ht="15.75" x14ac:dyDescent="0.25"/>
    <row r="339" s="17" customFormat="1" ht="15.75" x14ac:dyDescent="0.25"/>
    <row r="340" s="17" customFormat="1" ht="15.75" x14ac:dyDescent="0.25"/>
    <row r="341" s="17" customFormat="1" ht="15.75" x14ac:dyDescent="0.25"/>
    <row r="342" s="17" customFormat="1" ht="15.75" x14ac:dyDescent="0.25"/>
    <row r="343" s="17" customFormat="1" ht="15.75" x14ac:dyDescent="0.25"/>
    <row r="344" s="17" customFormat="1" ht="15.75" x14ac:dyDescent="0.25"/>
    <row r="345" s="17" customFormat="1" ht="15.75" x14ac:dyDescent="0.25"/>
    <row r="346" s="17" customFormat="1" ht="15.75" x14ac:dyDescent="0.25"/>
    <row r="347" s="17" customFormat="1" ht="15.75" x14ac:dyDescent="0.25"/>
    <row r="348" s="17" customFormat="1" ht="15.75" x14ac:dyDescent="0.25"/>
    <row r="349" s="17" customFormat="1" ht="15.75" x14ac:dyDescent="0.25"/>
    <row r="350" s="17" customFormat="1" ht="15.75" x14ac:dyDescent="0.25"/>
    <row r="351" s="17" customFormat="1" ht="15.75" x14ac:dyDescent="0.25"/>
    <row r="352" s="17" customFormat="1" ht="15.75" x14ac:dyDescent="0.25"/>
    <row r="353" spans="7:7" s="17" customFormat="1" ht="15.75" x14ac:dyDescent="0.25"/>
    <row r="354" spans="7:7" s="17" customFormat="1" ht="15.75" x14ac:dyDescent="0.25"/>
    <row r="355" spans="7:7" s="17" customFormat="1" ht="15.75" x14ac:dyDescent="0.25"/>
    <row r="356" spans="7:7" s="17" customFormat="1" ht="15.75" x14ac:dyDescent="0.25"/>
    <row r="357" spans="7:7" s="17" customFormat="1" ht="15.75" x14ac:dyDescent="0.25"/>
    <row r="358" spans="7:7" s="17" customFormat="1" ht="15.75" x14ac:dyDescent="0.25"/>
    <row r="359" spans="7:7" s="17" customFormat="1" ht="15.75" x14ac:dyDescent="0.25"/>
    <row r="360" spans="7:7" s="17" customFormat="1" ht="15.75" x14ac:dyDescent="0.25"/>
    <row r="361" spans="7:7" s="17" customFormat="1" ht="15.75" x14ac:dyDescent="0.25"/>
    <row r="362" spans="7:7" s="17" customFormat="1" ht="15.75" x14ac:dyDescent="0.25"/>
    <row r="363" spans="7:7" s="17" customFormat="1" ht="15.75" x14ac:dyDescent="0.25"/>
    <row r="364" spans="7:7" s="17" customFormat="1" ht="15.75" x14ac:dyDescent="0.25"/>
    <row r="365" spans="7:7" s="17" customFormat="1" ht="15.75" x14ac:dyDescent="0.25"/>
    <row r="366" spans="7:7" s="17" customFormat="1" ht="15.75" x14ac:dyDescent="0.25"/>
    <row r="367" spans="7:7" s="17" customFormat="1" ht="15.75" x14ac:dyDescent="0.25">
      <c r="G367" s="12"/>
    </row>
    <row r="368" spans="7:7" s="17" customFormat="1" ht="15.75" x14ac:dyDescent="0.25">
      <c r="G368" s="12"/>
    </row>
    <row r="369" spans="1:7" s="17" customFormat="1" ht="15.75" x14ac:dyDescent="0.25">
      <c r="G369" s="12"/>
    </row>
    <row r="370" spans="1:7" s="17" customFormat="1" ht="15.75" x14ac:dyDescent="0.25">
      <c r="G370" s="12"/>
    </row>
    <row r="371" spans="1:7" s="17" customFormat="1" ht="15.75" x14ac:dyDescent="0.25">
      <c r="G371" s="12"/>
    </row>
    <row r="372" spans="1:7" s="17" customFormat="1" ht="15.75" x14ac:dyDescent="0.25">
      <c r="G372" s="12"/>
    </row>
    <row r="373" spans="1:7" s="17" customFormat="1" ht="15.75" x14ac:dyDescent="0.25">
      <c r="G373" s="12"/>
    </row>
    <row r="374" spans="1:7" ht="15.75" x14ac:dyDescent="0.25">
      <c r="A374" s="12"/>
      <c r="B374" s="17"/>
      <c r="C374" s="17"/>
      <c r="D374" s="17"/>
      <c r="E374" s="17"/>
      <c r="F374" s="17"/>
    </row>
    <row r="375" spans="1:7" ht="15.75" x14ac:dyDescent="0.25">
      <c r="A375" s="12"/>
      <c r="B375" s="17"/>
      <c r="C375" s="17"/>
      <c r="D375" s="17"/>
      <c r="E375" s="17"/>
      <c r="F375" s="17"/>
    </row>
    <row r="376" spans="1:7" ht="15.75" x14ac:dyDescent="0.25">
      <c r="A376" s="12"/>
      <c r="B376" s="17"/>
      <c r="C376" s="17"/>
      <c r="D376" s="17"/>
      <c r="E376" s="17"/>
      <c r="F376" s="17"/>
    </row>
    <row r="377" spans="1:7" ht="15.75" x14ac:dyDescent="0.25">
      <c r="A377" s="12"/>
      <c r="B377" s="17"/>
      <c r="C377" s="17"/>
      <c r="D377" s="17"/>
      <c r="E377" s="17"/>
    </row>
    <row r="378" spans="1:7" ht="15.75" x14ac:dyDescent="0.25">
      <c r="A378" s="12"/>
      <c r="B378" s="17"/>
      <c r="C378" s="17"/>
      <c r="D378" s="17"/>
      <c r="E378" s="17"/>
    </row>
    <row r="379" spans="1:7" ht="15.75" x14ac:dyDescent="0.25"/>
    <row r="767" spans="1:6" ht="16.5" customHeight="1" x14ac:dyDescent="0.25">
      <c r="A767" s="12"/>
      <c r="F767" s="20"/>
    </row>
    <row r="768" spans="1:6" ht="15.75" x14ac:dyDescent="0.25">
      <c r="A768" s="12"/>
    </row>
    <row r="769" ht="15.75" x14ac:dyDescent="0.25"/>
  </sheetData>
  <mergeCells count="13">
    <mergeCell ref="A6:G6"/>
    <mergeCell ref="A7:G7"/>
    <mergeCell ref="A8:G8"/>
    <mergeCell ref="A1:G1"/>
    <mergeCell ref="A2:G2"/>
    <mergeCell ref="A3:G3"/>
    <mergeCell ref="A4:G4"/>
    <mergeCell ref="A5:G5"/>
    <mergeCell ref="A264:G264"/>
    <mergeCell ref="A263:G263"/>
    <mergeCell ref="E274:F274"/>
    <mergeCell ref="E275:F275"/>
    <mergeCell ref="D9:E9"/>
  </mergeCells>
  <pageMargins left="0.19685039370078741" right="0.19685039370078741" top="0.19685039370078741" bottom="0.19685039370078741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0" workbookViewId="0">
      <selection activeCell="I14" sqref="I14"/>
    </sheetView>
  </sheetViews>
  <sheetFormatPr baseColWidth="10" defaultRowHeight="15" x14ac:dyDescent="0.25"/>
  <cols>
    <col min="3" max="4" width="21.5703125" customWidth="1"/>
    <col min="5" max="5" width="19.140625" customWidth="1"/>
    <col min="6" max="6" width="23.140625" customWidth="1"/>
    <col min="7" max="7" width="31.85546875" customWidth="1"/>
  </cols>
  <sheetData>
    <row r="1" spans="1:7" x14ac:dyDescent="0.25">
      <c r="B1" s="52" t="s">
        <v>274</v>
      </c>
      <c r="C1" s="52"/>
      <c r="D1" s="52"/>
      <c r="E1" s="52"/>
      <c r="F1" s="52"/>
      <c r="G1" s="52"/>
    </row>
    <row r="2" spans="1:7" x14ac:dyDescent="0.25">
      <c r="B2" s="52" t="s">
        <v>7</v>
      </c>
      <c r="C2" s="52"/>
      <c r="D2" s="52"/>
      <c r="E2" s="52"/>
      <c r="F2" s="52"/>
      <c r="G2" s="52"/>
    </row>
    <row r="3" spans="1:7" x14ac:dyDescent="0.25">
      <c r="B3" s="53" t="s">
        <v>9</v>
      </c>
      <c r="C3" s="53"/>
      <c r="D3" s="53"/>
      <c r="E3" s="53"/>
      <c r="F3" s="53"/>
      <c r="G3" s="53"/>
    </row>
    <row r="4" spans="1:7" x14ac:dyDescent="0.25">
      <c r="A4" s="49" t="s">
        <v>8</v>
      </c>
      <c r="B4" s="49"/>
      <c r="C4" s="49"/>
      <c r="D4" s="49"/>
      <c r="E4" s="49"/>
      <c r="F4" s="49"/>
      <c r="G4" s="49"/>
    </row>
    <row r="5" spans="1:7" x14ac:dyDescent="0.25">
      <c r="B5" s="53" t="s">
        <v>10</v>
      </c>
      <c r="C5" s="53"/>
      <c r="D5" s="53"/>
      <c r="E5" s="53"/>
      <c r="F5" s="53"/>
      <c r="G5" s="53"/>
    </row>
    <row r="6" spans="1:7" x14ac:dyDescent="0.25">
      <c r="A6" s="49" t="s">
        <v>11</v>
      </c>
      <c r="B6" s="49"/>
      <c r="C6" s="49"/>
      <c r="D6" s="49"/>
      <c r="E6" s="49"/>
      <c r="F6" s="49"/>
      <c r="G6" s="49"/>
    </row>
    <row r="7" spans="1:7" x14ac:dyDescent="0.25">
      <c r="A7" s="49" t="s">
        <v>12</v>
      </c>
      <c r="B7" s="49"/>
      <c r="C7" s="49"/>
      <c r="D7" s="49"/>
      <c r="E7" s="49"/>
      <c r="F7" s="49"/>
      <c r="G7" s="49"/>
    </row>
    <row r="8" spans="1:7" x14ac:dyDescent="0.25">
      <c r="A8" s="49" t="s">
        <v>275</v>
      </c>
      <c r="B8" s="49"/>
      <c r="C8" s="49"/>
      <c r="D8" s="49"/>
      <c r="E8" s="49"/>
      <c r="F8" s="49"/>
      <c r="G8" s="49"/>
    </row>
    <row r="9" spans="1:7" ht="16.5" x14ac:dyDescent="0.25">
      <c r="A9" s="50" t="s">
        <v>276</v>
      </c>
      <c r="B9" s="50"/>
      <c r="C9" s="50"/>
      <c r="D9" s="50"/>
      <c r="E9" s="50"/>
      <c r="F9" s="50"/>
      <c r="G9" s="50"/>
    </row>
    <row r="10" spans="1:7" ht="16.5" x14ac:dyDescent="0.25">
      <c r="A10" s="22"/>
      <c r="B10" s="22"/>
      <c r="C10" s="22"/>
      <c r="D10" s="22"/>
      <c r="E10" s="22"/>
      <c r="F10" s="22"/>
      <c r="G10" s="22"/>
    </row>
    <row r="11" spans="1:7" ht="16.5" x14ac:dyDescent="0.25">
      <c r="A11" s="22"/>
      <c r="B11" s="22"/>
      <c r="C11" s="22"/>
      <c r="D11" s="22"/>
      <c r="E11" s="22"/>
      <c r="F11" s="22"/>
      <c r="G11" s="22"/>
    </row>
    <row r="12" spans="1:7" ht="17.25" thickBot="1" x14ac:dyDescent="0.3">
      <c r="A12" s="54"/>
      <c r="B12" s="55"/>
      <c r="C12" s="55"/>
      <c r="D12" s="56"/>
      <c r="E12" s="57" t="s">
        <v>0</v>
      </c>
      <c r="F12" s="57"/>
      <c r="G12" s="58">
        <v>112467.50000003161</v>
      </c>
    </row>
    <row r="13" spans="1:7" ht="49.5" x14ac:dyDescent="0.25">
      <c r="A13" s="59"/>
      <c r="B13" s="60" t="s">
        <v>1</v>
      </c>
      <c r="C13" s="61" t="s">
        <v>277</v>
      </c>
      <c r="D13" s="62" t="s">
        <v>2</v>
      </c>
      <c r="E13" s="63" t="s">
        <v>3</v>
      </c>
      <c r="F13" s="63" t="s">
        <v>4</v>
      </c>
      <c r="G13" s="63" t="s">
        <v>5</v>
      </c>
    </row>
    <row r="14" spans="1:7" ht="189" x14ac:dyDescent="0.25">
      <c r="A14" s="64"/>
      <c r="B14" s="65" t="s">
        <v>32</v>
      </c>
      <c r="C14" s="66">
        <v>2277</v>
      </c>
      <c r="D14" s="67" t="s">
        <v>278</v>
      </c>
      <c r="E14" s="68"/>
      <c r="F14" s="69">
        <v>60207.35</v>
      </c>
      <c r="G14" s="70">
        <f>G12+E14-F14</f>
        <v>52260.150000031608</v>
      </c>
    </row>
    <row r="15" spans="1:7" ht="16.5" x14ac:dyDescent="0.25">
      <c r="A15" s="64"/>
      <c r="B15" s="71"/>
      <c r="C15" s="72"/>
      <c r="D15" s="73"/>
      <c r="E15" s="74"/>
      <c r="F15" s="75">
        <v>90.31</v>
      </c>
      <c r="G15" s="70">
        <v>52169.840000031611</v>
      </c>
    </row>
    <row r="16" spans="1:7" ht="16.5" x14ac:dyDescent="0.25">
      <c r="A16" s="64"/>
      <c r="B16" s="65"/>
      <c r="C16" s="66"/>
      <c r="D16" s="67"/>
      <c r="E16" s="68"/>
      <c r="F16" s="75">
        <v>175</v>
      </c>
      <c r="G16" s="70">
        <v>51994.840000031611</v>
      </c>
    </row>
    <row r="17" spans="1:7" ht="16.5" x14ac:dyDescent="0.25">
      <c r="A17" s="64"/>
      <c r="B17" s="76"/>
      <c r="C17" s="77"/>
      <c r="D17" s="78"/>
      <c r="E17" s="79"/>
      <c r="F17" s="69">
        <v>60207.35</v>
      </c>
      <c r="G17" s="70">
        <f t="shared" ref="G17:G20" si="0">G15+E17-F17</f>
        <v>-8037.509999968388</v>
      </c>
    </row>
    <row r="18" spans="1:7" ht="16.5" x14ac:dyDescent="0.25">
      <c r="A18" s="64"/>
      <c r="B18" s="65"/>
      <c r="C18" s="66"/>
      <c r="D18" s="67"/>
      <c r="E18" s="68"/>
      <c r="F18" s="75">
        <v>90.31</v>
      </c>
      <c r="G18" s="70">
        <f t="shared" si="0"/>
        <v>51904.530000031613</v>
      </c>
    </row>
    <row r="19" spans="1:7" ht="15.75" x14ac:dyDescent="0.25">
      <c r="A19" s="80"/>
      <c r="B19" s="65"/>
      <c r="C19" s="66"/>
      <c r="D19" s="67"/>
      <c r="E19" s="68"/>
      <c r="F19" s="75">
        <v>175</v>
      </c>
      <c r="G19" s="70">
        <f t="shared" si="0"/>
        <v>-8212.509999968388</v>
      </c>
    </row>
    <row r="20" spans="1:7" ht="15.75" x14ac:dyDescent="0.25">
      <c r="A20" s="80"/>
      <c r="B20" s="65"/>
      <c r="C20" s="66"/>
      <c r="D20" s="67"/>
      <c r="E20" s="68"/>
      <c r="F20" s="69">
        <v>60207.35</v>
      </c>
      <c r="G20" s="70">
        <f t="shared" si="0"/>
        <v>-8302.8199999683857</v>
      </c>
    </row>
    <row r="21" spans="1:7" ht="31.5" x14ac:dyDescent="0.25">
      <c r="A21" s="80"/>
      <c r="B21" s="65">
        <v>44651</v>
      </c>
      <c r="C21" s="66"/>
      <c r="D21" s="67" t="s">
        <v>280</v>
      </c>
      <c r="E21" s="67"/>
      <c r="F21" s="75">
        <v>90.31</v>
      </c>
      <c r="G21" s="81">
        <f>G14+E21-F21</f>
        <v>52169.840000031611</v>
      </c>
    </row>
    <row r="22" spans="1:7" ht="47.25" x14ac:dyDescent="0.25">
      <c r="A22" s="80"/>
      <c r="B22" s="65" t="s">
        <v>279</v>
      </c>
      <c r="C22" s="66"/>
      <c r="D22" s="67" t="s">
        <v>281</v>
      </c>
      <c r="E22" s="67"/>
      <c r="F22" s="75">
        <v>175</v>
      </c>
      <c r="G22" s="82">
        <f>G21+E22-F22</f>
        <v>51994.840000031611</v>
      </c>
    </row>
    <row r="23" spans="1:7" ht="16.5" thickBot="1" x14ac:dyDescent="0.3">
      <c r="E23" s="83">
        <f>E15+E17+E19</f>
        <v>0</v>
      </c>
      <c r="F23" s="84">
        <f>F14+F21+F22</f>
        <v>60472.659999999996</v>
      </c>
      <c r="G23" s="85"/>
    </row>
    <row r="24" spans="1:7" ht="16.5" thickTop="1" x14ac:dyDescent="0.25">
      <c r="E24" s="86"/>
      <c r="F24" s="87"/>
      <c r="G24" s="88"/>
    </row>
    <row r="25" spans="1:7" ht="15.75" x14ac:dyDescent="0.25">
      <c r="E25" s="86"/>
      <c r="F25" s="87"/>
      <c r="G25" s="88"/>
    </row>
    <row r="26" spans="1:7" ht="15.75" x14ac:dyDescent="0.25">
      <c r="E26" s="86"/>
      <c r="F26" s="87"/>
      <c r="G26" s="88"/>
    </row>
    <row r="27" spans="1:7" ht="15.75" x14ac:dyDescent="0.25">
      <c r="E27" s="86"/>
      <c r="F27" s="87"/>
      <c r="G27" s="88"/>
    </row>
    <row r="28" spans="1:7" ht="15.75" x14ac:dyDescent="0.25">
      <c r="E28" s="86"/>
      <c r="F28" s="86"/>
      <c r="G28" s="88"/>
    </row>
    <row r="29" spans="1:7" ht="15.75" x14ac:dyDescent="0.25">
      <c r="E29" s="86"/>
      <c r="F29" s="86"/>
      <c r="G29" s="88"/>
    </row>
    <row r="30" spans="1:7" ht="15.75" x14ac:dyDescent="0.25">
      <c r="E30" s="86"/>
      <c r="F30" s="86"/>
      <c r="G30" s="88"/>
    </row>
    <row r="31" spans="1:7" ht="15.75" x14ac:dyDescent="0.25">
      <c r="E31" s="86"/>
      <c r="F31" s="86"/>
      <c r="G31" s="88"/>
    </row>
    <row r="32" spans="1:7" x14ac:dyDescent="0.25">
      <c r="F32" s="89"/>
      <c r="G32" s="90"/>
    </row>
    <row r="33" spans="1:7" x14ac:dyDescent="0.25">
      <c r="F33" s="90"/>
      <c r="G33" s="90"/>
    </row>
    <row r="34" spans="1:7" ht="15.75" x14ac:dyDescent="0.25">
      <c r="A34" s="44" t="s">
        <v>268</v>
      </c>
      <c r="B34" s="44"/>
      <c r="C34" s="44"/>
      <c r="D34" s="44"/>
      <c r="E34" s="44"/>
      <c r="F34" s="44"/>
      <c r="G34" s="44"/>
    </row>
    <row r="35" spans="1:7" x14ac:dyDescent="0.25">
      <c r="A35" s="43" t="s">
        <v>269</v>
      </c>
      <c r="B35" s="43"/>
      <c r="C35" s="43"/>
      <c r="D35" s="43"/>
      <c r="E35" s="43"/>
      <c r="F35" s="43"/>
      <c r="G35" s="43"/>
    </row>
    <row r="36" spans="1:7" x14ac:dyDescent="0.25">
      <c r="A36" s="32"/>
      <c r="B36" s="32"/>
      <c r="C36" s="32"/>
      <c r="D36" s="32"/>
      <c r="E36" s="32"/>
      <c r="F36" s="32"/>
      <c r="G36" s="32"/>
    </row>
    <row r="37" spans="1:7" x14ac:dyDescent="0.25">
      <c r="A37" s="32"/>
      <c r="B37" s="32"/>
      <c r="C37" s="32"/>
      <c r="D37" s="32"/>
      <c r="E37" s="32"/>
      <c r="F37" s="32"/>
      <c r="G37" s="32"/>
    </row>
    <row r="38" spans="1:7" x14ac:dyDescent="0.25">
      <c r="A38" s="32"/>
      <c r="B38" s="32"/>
      <c r="C38" s="32"/>
      <c r="D38" s="32"/>
      <c r="E38" s="32"/>
      <c r="F38" s="32"/>
      <c r="G38" s="91"/>
    </row>
    <row r="41" spans="1:7" ht="15.75" x14ac:dyDescent="0.25">
      <c r="B41" s="33" t="s">
        <v>270</v>
      </c>
      <c r="E41" s="44" t="s">
        <v>271</v>
      </c>
      <c r="F41" s="44"/>
      <c r="G41" s="34"/>
    </row>
    <row r="42" spans="1:7" x14ac:dyDescent="0.25">
      <c r="B42" s="35" t="s">
        <v>272</v>
      </c>
      <c r="E42" s="43" t="s">
        <v>273</v>
      </c>
      <c r="F42" s="43"/>
      <c r="G42" s="36"/>
    </row>
    <row r="44" spans="1:7" x14ac:dyDescent="0.25">
      <c r="B44" s="37"/>
      <c r="E44" s="38"/>
      <c r="F44" s="38"/>
    </row>
    <row r="45" spans="1:7" x14ac:dyDescent="0.25">
      <c r="B45" s="37"/>
      <c r="E45" s="38"/>
      <c r="F45" s="38"/>
    </row>
    <row r="46" spans="1:7" x14ac:dyDescent="0.25">
      <c r="B46" s="37"/>
      <c r="E46" s="38"/>
      <c r="F46" s="38"/>
    </row>
    <row r="47" spans="1:7" x14ac:dyDescent="0.25">
      <c r="B47" s="37"/>
      <c r="E47" s="38"/>
      <c r="F47" s="38"/>
    </row>
    <row r="48" spans="1:7" x14ac:dyDescent="0.25">
      <c r="B48" s="37"/>
      <c r="E48" s="38"/>
      <c r="F48" s="38"/>
    </row>
    <row r="49" spans="2:6" x14ac:dyDescent="0.25">
      <c r="B49" s="37"/>
      <c r="E49" s="38"/>
      <c r="F49" s="38"/>
    </row>
    <row r="50" spans="2:6" x14ac:dyDescent="0.25">
      <c r="B50" s="37"/>
      <c r="E50" s="38"/>
      <c r="F50" s="38"/>
    </row>
    <row r="51" spans="2:6" x14ac:dyDescent="0.25">
      <c r="B51" s="37"/>
      <c r="E51" s="38"/>
      <c r="F51" s="38"/>
    </row>
    <row r="52" spans="2:6" x14ac:dyDescent="0.25">
      <c r="B52" s="37"/>
      <c r="E52" s="38"/>
      <c r="F52" s="38"/>
    </row>
    <row r="53" spans="2:6" x14ac:dyDescent="0.25">
      <c r="B53" s="37"/>
      <c r="E53" s="38"/>
      <c r="F53" s="38"/>
    </row>
    <row r="54" spans="2:6" x14ac:dyDescent="0.25">
      <c r="B54" s="37"/>
      <c r="E54" s="38"/>
      <c r="F54" s="38"/>
    </row>
    <row r="55" spans="2:6" x14ac:dyDescent="0.25">
      <c r="B55" s="37"/>
      <c r="E55" s="38"/>
      <c r="F55" s="38"/>
    </row>
    <row r="56" spans="2:6" x14ac:dyDescent="0.25">
      <c r="B56" s="37"/>
      <c r="E56" s="38"/>
      <c r="F56" s="38"/>
    </row>
    <row r="57" spans="2:6" x14ac:dyDescent="0.25">
      <c r="B57" s="37"/>
      <c r="E57" s="38"/>
      <c r="F57" s="38"/>
    </row>
    <row r="58" spans="2:6" x14ac:dyDescent="0.25">
      <c r="B58" s="37"/>
      <c r="E58" s="38"/>
      <c r="F58" s="38"/>
    </row>
    <row r="59" spans="2:6" x14ac:dyDescent="0.25">
      <c r="B59" s="37"/>
      <c r="E59" s="38"/>
      <c r="F59" s="38"/>
    </row>
    <row r="60" spans="2:6" x14ac:dyDescent="0.25">
      <c r="B60" s="37"/>
      <c r="E60" s="38"/>
      <c r="F60" s="38"/>
    </row>
    <row r="61" spans="2:6" x14ac:dyDescent="0.25">
      <c r="B61" s="37"/>
      <c r="E61" s="38"/>
      <c r="F61" s="38"/>
    </row>
  </sheetData>
  <mergeCells count="15">
    <mergeCell ref="A35:G35"/>
    <mergeCell ref="E41:F41"/>
    <mergeCell ref="E42:F42"/>
    <mergeCell ref="A7:G7"/>
    <mergeCell ref="A8:G8"/>
    <mergeCell ref="A9:G9"/>
    <mergeCell ref="B12:C12"/>
    <mergeCell ref="E12:F12"/>
    <mergeCell ref="A34:G34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K15" sqref="K15"/>
    </sheetView>
  </sheetViews>
  <sheetFormatPr baseColWidth="10" defaultRowHeight="15" x14ac:dyDescent="0.25"/>
  <cols>
    <col min="1" max="1" width="20.42578125" customWidth="1"/>
    <col min="2" max="2" width="18.85546875" customWidth="1"/>
    <col min="3" max="3" width="21.85546875" customWidth="1"/>
    <col min="6" max="6" width="21.85546875" customWidth="1"/>
  </cols>
  <sheetData>
    <row r="1" spans="1:7" x14ac:dyDescent="0.25">
      <c r="A1" s="47" t="s">
        <v>7</v>
      </c>
      <c r="B1" s="47"/>
      <c r="C1" s="47"/>
      <c r="D1" s="47"/>
      <c r="E1" s="47"/>
      <c r="F1" s="47"/>
      <c r="G1" s="47"/>
    </row>
    <row r="2" spans="1:7" x14ac:dyDescent="0.25">
      <c r="A2" s="48" t="s">
        <v>9</v>
      </c>
      <c r="B2" s="48"/>
      <c r="C2" s="48"/>
      <c r="D2" s="48"/>
      <c r="E2" s="48"/>
      <c r="F2" s="48"/>
      <c r="G2" s="48"/>
    </row>
    <row r="3" spans="1:7" x14ac:dyDescent="0.25">
      <c r="A3" s="48" t="s">
        <v>8</v>
      </c>
      <c r="B3" s="48"/>
      <c r="C3" s="48"/>
      <c r="D3" s="48"/>
      <c r="E3" s="48"/>
      <c r="F3" s="48"/>
      <c r="G3" s="48"/>
    </row>
    <row r="4" spans="1:7" x14ac:dyDescent="0.25">
      <c r="A4" s="48" t="s">
        <v>10</v>
      </c>
      <c r="B4" s="48"/>
      <c r="C4" s="48"/>
      <c r="D4" s="48"/>
      <c r="E4" s="48"/>
      <c r="F4" s="48"/>
      <c r="G4" s="48"/>
    </row>
    <row r="5" spans="1:7" x14ac:dyDescent="0.25">
      <c r="A5" s="49" t="s">
        <v>11</v>
      </c>
      <c r="B5" s="49"/>
      <c r="C5" s="49"/>
      <c r="D5" s="49"/>
      <c r="E5" s="49"/>
      <c r="F5" s="49"/>
      <c r="G5" s="49"/>
    </row>
    <row r="6" spans="1:7" x14ac:dyDescent="0.25">
      <c r="A6" s="49" t="s">
        <v>12</v>
      </c>
      <c r="B6" s="49"/>
      <c r="C6" s="49"/>
      <c r="D6" s="49"/>
      <c r="E6" s="49"/>
      <c r="F6" s="49"/>
      <c r="G6" s="49"/>
    </row>
    <row r="7" spans="1:7" x14ac:dyDescent="0.25">
      <c r="A7" s="49" t="s">
        <v>20</v>
      </c>
      <c r="B7" s="49"/>
      <c r="C7" s="49"/>
      <c r="D7" s="49"/>
      <c r="E7" s="49"/>
      <c r="F7" s="49"/>
      <c r="G7" s="49"/>
    </row>
    <row r="8" spans="1:7" ht="16.5" x14ac:dyDescent="0.25">
      <c r="A8" s="93" t="s">
        <v>282</v>
      </c>
      <c r="B8" s="50"/>
      <c r="C8" s="50"/>
      <c r="D8" s="50"/>
      <c r="E8" s="50"/>
      <c r="F8" s="50"/>
      <c r="G8" s="51"/>
    </row>
    <row r="9" spans="1:7" x14ac:dyDescent="0.25">
      <c r="A9" s="49"/>
      <c r="B9" s="49"/>
      <c r="C9" s="49"/>
      <c r="D9" s="49"/>
      <c r="E9" s="49"/>
      <c r="F9" s="49"/>
      <c r="G9" s="94"/>
    </row>
    <row r="10" spans="1:7" x14ac:dyDescent="0.25">
      <c r="A10" s="53"/>
      <c r="B10" s="53"/>
      <c r="C10" s="53"/>
      <c r="D10" s="53"/>
      <c r="E10" s="53"/>
      <c r="F10" s="53"/>
      <c r="G10" s="95"/>
    </row>
    <row r="11" spans="1:7" x14ac:dyDescent="0.25">
      <c r="A11" s="96"/>
      <c r="B11" s="96"/>
      <c r="C11" s="96"/>
      <c r="D11" s="96"/>
      <c r="E11" s="96"/>
      <c r="F11" s="96"/>
      <c r="G11" s="95"/>
    </row>
    <row r="12" spans="1:7" x14ac:dyDescent="0.25">
      <c r="A12" s="49"/>
      <c r="B12" s="49"/>
      <c r="C12" s="49"/>
      <c r="D12" s="49"/>
      <c r="E12" s="49"/>
      <c r="F12" s="49"/>
      <c r="G12" s="95"/>
    </row>
    <row r="13" spans="1:7" x14ac:dyDescent="0.25">
      <c r="A13" s="49"/>
      <c r="B13" s="49"/>
      <c r="C13" s="49"/>
      <c r="D13" s="49"/>
      <c r="E13" s="49"/>
      <c r="F13" s="49"/>
      <c r="G13" s="95"/>
    </row>
    <row r="14" spans="1:7" x14ac:dyDescent="0.25">
      <c r="A14" s="49"/>
      <c r="B14" s="49"/>
      <c r="C14" s="49"/>
      <c r="D14" s="49"/>
      <c r="E14" s="49"/>
      <c r="F14" s="49"/>
      <c r="G14" s="95"/>
    </row>
    <row r="15" spans="1:7" ht="16.5" x14ac:dyDescent="0.25">
      <c r="A15" s="50"/>
      <c r="B15" s="50"/>
      <c r="C15" s="50"/>
      <c r="D15" s="50"/>
      <c r="E15" s="50"/>
      <c r="F15" s="51"/>
      <c r="G15" s="95"/>
    </row>
    <row r="16" spans="1:7" ht="16.5" x14ac:dyDescent="0.25">
      <c r="A16" s="55"/>
      <c r="B16" s="55"/>
      <c r="C16" s="92"/>
      <c r="D16" s="57" t="s">
        <v>0</v>
      </c>
      <c r="E16" s="57"/>
      <c r="F16" s="97">
        <v>10573499.519249961</v>
      </c>
      <c r="G16" s="95"/>
    </row>
    <row r="17" spans="1:7" ht="49.5" x14ac:dyDescent="0.25">
      <c r="A17" s="60" t="s">
        <v>1</v>
      </c>
      <c r="B17" s="61" t="s">
        <v>277</v>
      </c>
      <c r="C17" s="62" t="s">
        <v>2</v>
      </c>
      <c r="D17" s="63" t="s">
        <v>3</v>
      </c>
      <c r="E17" s="63" t="s">
        <v>4</v>
      </c>
      <c r="F17" s="63" t="s">
        <v>5</v>
      </c>
      <c r="G17" s="95"/>
    </row>
    <row r="18" spans="1:7" ht="173.25" x14ac:dyDescent="0.25">
      <c r="A18" s="98">
        <v>44624</v>
      </c>
      <c r="B18" s="99">
        <v>3439</v>
      </c>
      <c r="C18" s="100" t="s">
        <v>283</v>
      </c>
      <c r="D18" s="101"/>
      <c r="E18" s="4">
        <v>86280</v>
      </c>
      <c r="F18" s="102">
        <f>F16+D18-E18</f>
        <v>10487219.519249961</v>
      </c>
      <c r="G18" s="95"/>
    </row>
    <row r="19" spans="1:7" ht="157.5" x14ac:dyDescent="0.25">
      <c r="A19" s="98">
        <v>44631</v>
      </c>
      <c r="B19" s="99">
        <v>3440</v>
      </c>
      <c r="C19" s="100" t="s">
        <v>284</v>
      </c>
      <c r="D19" s="101"/>
      <c r="E19" s="4">
        <v>84713.35</v>
      </c>
      <c r="F19" s="102">
        <f>F18+D19-E19</f>
        <v>10402506.169249961</v>
      </c>
      <c r="G19" s="95"/>
    </row>
    <row r="20" spans="1:7" ht="63" x14ac:dyDescent="0.25">
      <c r="A20" s="98" t="s">
        <v>279</v>
      </c>
      <c r="B20" s="99"/>
      <c r="C20" s="103" t="s">
        <v>285</v>
      </c>
      <c r="D20" s="101"/>
      <c r="E20" s="4">
        <f>129.42+127.07</f>
        <v>256.49</v>
      </c>
      <c r="F20" s="102">
        <f t="shared" ref="F20:F22" si="0">F19+D20-E20</f>
        <v>10402249.679249961</v>
      </c>
      <c r="G20" s="95"/>
    </row>
    <row r="21" spans="1:7" ht="47.25" x14ac:dyDescent="0.25">
      <c r="A21" s="98" t="s">
        <v>279</v>
      </c>
      <c r="B21" s="99"/>
      <c r="C21" s="103" t="s">
        <v>286</v>
      </c>
      <c r="D21" s="101"/>
      <c r="E21" s="4">
        <v>175</v>
      </c>
      <c r="F21" s="102">
        <f t="shared" si="0"/>
        <v>10402074.679249961</v>
      </c>
      <c r="G21" s="95"/>
    </row>
    <row r="22" spans="1:7" ht="47.25" x14ac:dyDescent="0.25">
      <c r="A22" s="1" t="s">
        <v>279</v>
      </c>
      <c r="B22" s="99"/>
      <c r="C22" s="103" t="s">
        <v>287</v>
      </c>
      <c r="D22" s="4"/>
      <c r="E22" s="4">
        <v>500</v>
      </c>
      <c r="F22" s="104">
        <f t="shared" si="0"/>
        <v>10401574.679249961</v>
      </c>
      <c r="G22" s="95"/>
    </row>
    <row r="23" spans="1:7" ht="16.5" thickBot="1" x14ac:dyDescent="0.3">
      <c r="A23" s="9"/>
      <c r="B23" s="105"/>
      <c r="C23" s="106"/>
      <c r="D23" s="107"/>
      <c r="E23" s="108">
        <f>E18+E19+E20+E21+E22</f>
        <v>171924.84</v>
      </c>
      <c r="F23" s="109"/>
    </row>
    <row r="24" spans="1:7" ht="16.5" thickTop="1" x14ac:dyDescent="0.25">
      <c r="A24" s="9"/>
      <c r="B24" s="105"/>
      <c r="C24" s="106"/>
      <c r="D24" s="19"/>
      <c r="E24" s="110"/>
      <c r="F24" s="109"/>
    </row>
    <row r="25" spans="1:7" ht="15.75" x14ac:dyDescent="0.25">
      <c r="A25" s="9"/>
      <c r="B25" s="105"/>
      <c r="C25" s="106"/>
      <c r="D25" s="19"/>
      <c r="E25" s="110"/>
      <c r="F25" s="109"/>
    </row>
    <row r="26" spans="1:7" ht="15.75" x14ac:dyDescent="0.25">
      <c r="A26" s="9"/>
      <c r="B26" s="105"/>
      <c r="C26" s="106"/>
      <c r="D26" s="19"/>
      <c r="E26" s="110"/>
      <c r="F26" s="109"/>
    </row>
    <row r="27" spans="1:7" ht="15.75" x14ac:dyDescent="0.25">
      <c r="A27" s="9"/>
      <c r="B27" s="105"/>
      <c r="C27" s="106"/>
      <c r="D27" s="19"/>
      <c r="E27" s="110"/>
      <c r="F27" s="109"/>
    </row>
    <row r="28" spans="1:7" ht="15.75" x14ac:dyDescent="0.25">
      <c r="A28" s="9"/>
      <c r="B28" s="105"/>
      <c r="C28" s="106"/>
      <c r="D28" s="19"/>
      <c r="E28" s="110"/>
      <c r="F28" s="109"/>
    </row>
    <row r="29" spans="1:7" ht="15.75" x14ac:dyDescent="0.25">
      <c r="A29" s="9"/>
      <c r="B29" s="105"/>
      <c r="C29" s="106"/>
      <c r="D29" s="19"/>
      <c r="E29" s="110"/>
      <c r="F29" s="109"/>
    </row>
    <row r="30" spans="1:7" ht="15.75" x14ac:dyDescent="0.25">
      <c r="A30" s="9"/>
      <c r="B30" s="105"/>
      <c r="C30" s="106"/>
      <c r="D30" s="19"/>
      <c r="E30" s="110"/>
      <c r="F30" s="109"/>
    </row>
    <row r="31" spans="1:7" x14ac:dyDescent="0.25">
      <c r="F31" s="89"/>
      <c r="G31" s="90"/>
    </row>
    <row r="32" spans="1:7" x14ac:dyDescent="0.25">
      <c r="F32" s="90"/>
      <c r="G32" s="90"/>
    </row>
    <row r="33" spans="1:7" ht="15.75" x14ac:dyDescent="0.25">
      <c r="A33" s="44" t="s">
        <v>268</v>
      </c>
      <c r="B33" s="44"/>
      <c r="C33" s="44"/>
      <c r="D33" s="44"/>
      <c r="E33" s="44"/>
      <c r="F33" s="44"/>
      <c r="G33" s="44"/>
    </row>
    <row r="34" spans="1:7" x14ac:dyDescent="0.25">
      <c r="A34" s="43" t="s">
        <v>269</v>
      </c>
      <c r="B34" s="43"/>
      <c r="C34" s="43"/>
      <c r="D34" s="43"/>
      <c r="E34" s="43"/>
      <c r="F34" s="43"/>
      <c r="G34" s="43"/>
    </row>
    <row r="35" spans="1:7" ht="15.75" x14ac:dyDescent="0.25">
      <c r="A35" s="111"/>
      <c r="B35" s="112"/>
      <c r="C35" s="113"/>
      <c r="D35" s="114"/>
      <c r="E35" s="114"/>
      <c r="F35" s="115"/>
    </row>
    <row r="36" spans="1:7" ht="15.75" x14ac:dyDescent="0.25">
      <c r="A36" s="44"/>
      <c r="B36" s="44"/>
      <c r="C36" s="44"/>
      <c r="D36" s="44"/>
      <c r="E36" s="44"/>
      <c r="F36" s="44"/>
    </row>
    <row r="37" spans="1:7" x14ac:dyDescent="0.25">
      <c r="A37" s="43"/>
      <c r="B37" s="43"/>
      <c r="C37" s="43"/>
      <c r="D37" s="43"/>
      <c r="E37" s="43"/>
      <c r="F37" s="43"/>
    </row>
    <row r="46" spans="1:7" ht="15.75" x14ac:dyDescent="0.25">
      <c r="A46" s="33" t="s">
        <v>270</v>
      </c>
      <c r="D46" s="44" t="s">
        <v>271</v>
      </c>
      <c r="E46" s="44"/>
      <c r="F46" s="34"/>
    </row>
    <row r="47" spans="1:7" x14ac:dyDescent="0.25">
      <c r="A47" s="35" t="s">
        <v>288</v>
      </c>
      <c r="D47" s="43" t="s">
        <v>273</v>
      </c>
      <c r="E47" s="43"/>
      <c r="F47" s="36"/>
    </row>
  </sheetData>
  <mergeCells count="23">
    <mergeCell ref="A34:G34"/>
    <mergeCell ref="A36:F36"/>
    <mergeCell ref="A37:F37"/>
    <mergeCell ref="D46:E46"/>
    <mergeCell ref="D47:E47"/>
    <mergeCell ref="A13:F13"/>
    <mergeCell ref="A14:F14"/>
    <mergeCell ref="A15:F15"/>
    <mergeCell ref="A16:B16"/>
    <mergeCell ref="D16:E16"/>
    <mergeCell ref="A33:G33"/>
    <mergeCell ref="A7:G7"/>
    <mergeCell ref="A8:G8"/>
    <mergeCell ref="A9:F9"/>
    <mergeCell ref="A10:F10"/>
    <mergeCell ref="A11:F11"/>
    <mergeCell ref="A12:F1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UNICA </vt:lpstr>
      <vt:lpstr>CUENTA SUBVENCION</vt:lpstr>
      <vt:lpstr>CUENTA OPERATIVA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carmen cc. mejia reyes</cp:lastModifiedBy>
  <cp:lastPrinted>2022-04-06T16:04:06Z</cp:lastPrinted>
  <dcterms:created xsi:type="dcterms:W3CDTF">2015-02-19T20:04:54Z</dcterms:created>
  <dcterms:modified xsi:type="dcterms:W3CDTF">2022-04-07T19:50:41Z</dcterms:modified>
</cp:coreProperties>
</file>