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SANCHEZ\Desktop\ESTADOS FIANANCIEROS ENEROJUNIO 2022\"/>
    </mc:Choice>
  </mc:AlternateContent>
  <bookViews>
    <workbookView xWindow="0" yWindow="0" windowWidth="24000" windowHeight="9735"/>
  </bookViews>
  <sheets>
    <sheet name="Estado de Situación" sheetId="1" r:id="rId1"/>
    <sheet name="Est. de Rendimiento Fin" sheetId="2" r:id="rId2"/>
    <sheet name="Flujo de Efectivo" sheetId="4" r:id="rId3"/>
    <sheet name="Estado de Cambio" sheetId="3" r:id="rId4"/>
    <sheet name="Estado Comparativo" sheetId="5" r:id="rId5"/>
  </sheets>
  <definedNames>
    <definedName name="_xlnm.Print_Area" localSheetId="1">'Est. de Rendimiento Fin'!$A$1:$F$49</definedName>
    <definedName name="_xlnm.Print_Area" localSheetId="4">'Estado Comparativo'!$A$1:$G$44</definedName>
    <definedName name="_xlnm.Print_Area" localSheetId="3">'Estado de Cambio'!$A$1:$J$43</definedName>
    <definedName name="_xlnm.Print_Area" localSheetId="0">'Estado de Situación'!$A$1:$E$48</definedName>
    <definedName name="_xlnm.Print_Area" localSheetId="2">'Flujo de Efectivo'!$B$1:$E$77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6" i="1" s="1"/>
  <c r="C61" i="4"/>
  <c r="B17" i="1"/>
  <c r="C25" i="4" l="1"/>
  <c r="H14" i="3" l="1"/>
  <c r="H20" i="3" s="1"/>
  <c r="D11" i="5" l="1"/>
  <c r="C42" i="4" l="1"/>
  <c r="E42" i="4"/>
  <c r="B28" i="1"/>
  <c r="D26" i="1"/>
  <c r="D28" i="1" s="1"/>
  <c r="D17" i="1"/>
  <c r="D25" i="4"/>
  <c r="C60" i="4" l="1"/>
  <c r="C62" i="4"/>
  <c r="E62" i="4"/>
  <c r="E60" i="4"/>
  <c r="E58" i="4"/>
  <c r="E25" i="4"/>
  <c r="E20" i="2"/>
  <c r="E10" i="2"/>
  <c r="D33" i="1"/>
  <c r="D12" i="1"/>
  <c r="D19" i="1" s="1"/>
  <c r="E26" i="2" l="1"/>
  <c r="D35" i="1"/>
  <c r="E27" i="5"/>
  <c r="F24" i="5" l="1"/>
  <c r="F25" i="5"/>
  <c r="F26" i="5"/>
  <c r="F27" i="5"/>
  <c r="F28" i="5"/>
  <c r="F29" i="5"/>
  <c r="F30" i="5"/>
  <c r="F31" i="5"/>
  <c r="C21" i="5"/>
  <c r="C32" i="5" s="1"/>
  <c r="J14" i="3" l="1"/>
  <c r="J20" i="3" s="1"/>
  <c r="B16" i="3"/>
  <c r="D16" i="3"/>
  <c r="D60" i="4" l="1"/>
  <c r="E26" i="5" l="1"/>
  <c r="E25" i="5"/>
  <c r="E24" i="5"/>
  <c r="F23" i="5"/>
  <c r="E23" i="5"/>
  <c r="F22" i="5"/>
  <c r="E22" i="5"/>
  <c r="D21" i="5"/>
  <c r="D32" i="5" s="1"/>
  <c r="F17" i="5"/>
  <c r="E17" i="5"/>
  <c r="F16" i="5"/>
  <c r="E16" i="5"/>
  <c r="C58" i="4"/>
  <c r="B12" i="1" l="1"/>
  <c r="B10" i="2"/>
  <c r="B20" i="2"/>
  <c r="B19" i="1" l="1"/>
  <c r="B26" i="2"/>
  <c r="B31" i="1" s="1"/>
  <c r="B33" i="1" s="1"/>
  <c r="B35" i="1" s="1"/>
</calcChain>
</file>

<file path=xl/sharedStrings.xml><?xml version="1.0" encoding="utf-8"?>
<sst xmlns="http://schemas.openxmlformats.org/spreadsheetml/2006/main" count="186" uniqueCount="165">
  <si>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</si>
  <si>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</si>
  <si>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</si>
  <si>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</si>
  <si>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</si>
  <si>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</si>
  <si>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</si>
  <si>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</si>
  <si>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</si>
  <si>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</si>
  <si>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</si>
  <si>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</si>
  <si>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</si>
  <si>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</si>
  <si>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</si>
  <si>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</si>
  <si>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</si>
  <si>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</si>
  <si>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</si>
  <si>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</si>
  <si>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</si>
  <si>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</si>
  <si>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</si>
  <si>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</si>
  <si>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</si>
  <si>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</si>
  <si>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</si>
  <si>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</si>
  <si>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</si>
  <si>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</si>
  <si>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</si>
  <si>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</si>
  <si>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</si>
  <si>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</si>
  <si>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Estado de Cambio de Activo Neto / Patrimonio</t>
  </si>
  <si>
    <t>Capital Aportado</t>
  </si>
  <si>
    <t>Cambios en Políticas Contables</t>
  </si>
  <si>
    <t>Resultados Acumulados</t>
  </si>
  <si>
    <t>Total Activos Netos / Patrimonio</t>
  </si>
  <si>
    <t>Ajuste al patrimonio</t>
  </si>
  <si>
    <t>Resultado del período</t>
  </si>
  <si>
    <t xml:space="preserve">                                 Hospital Materno Dr. Reynaldo Alamanzar</t>
  </si>
  <si>
    <t>Estado de Flujo de Efectivo</t>
  </si>
  <si>
    <t xml:space="preserve">                                                      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</si>
  <si>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</si>
  <si>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</si>
  <si>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</si>
  <si>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</si>
  <si>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 Cobros de subvenciones, transferencias, y otras asignaciones 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</si>
  <si>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</si>
  <si>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</si>
  <si>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</si>
  <si>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</si>
  <si>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</si>
  <si>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</si>
  <si>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</si>
  <si>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</si>
  <si>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</si>
  <si>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</si>
  <si>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</si>
  <si>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</si>
  <si>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</si>
  <si>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</si>
  <si>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</si>
  <si>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</si>
  <si>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</si>
  <si>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</si>
  <si>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</si>
  <si>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</si>
  <si>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</si>
  <si>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</si>
  <si>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</si>
  <si>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</si>
  <si>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</si>
  <si>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</si>
  <si>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</si>
  <si>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</si>
  <si>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</si>
  <si>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</si>
  <si>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</si>
  <si>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</si>
  <si>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</si>
  <si>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</si>
  <si>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</si>
  <si>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</si>
  <si>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</si>
  <si>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Otras fuentes de Financiamiento externo</t>
  </si>
  <si>
    <t>Ajuste a Resultado de periodo anteriores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</si>
  <si>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</si>
  <si>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</si>
  <si>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</si>
  <si>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</si>
  <si>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</si>
  <si>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</si>
  <si>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</si>
  <si>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</si>
  <si>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</si>
  <si>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</si>
  <si>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</si>
  <si>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</si>
  <si>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</si>
  <si>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</si>
  <si>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</si>
  <si>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</si>
  <si>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</si>
  <si>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</si>
  <si>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</si>
  <si>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</si>
  <si>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</si>
  <si>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</si>
  <si>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</si>
  <si>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</si>
  <si>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</si>
  <si>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</si>
  <si>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</si>
  <si>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</si>
  <si>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</si>
  <si>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Adquisición de Activos Financieros con fines de Políticas</t>
  </si>
  <si>
    <r>
      <rPr>
        <b/>
        <sz val="12"/>
        <color rgb="FF231F20"/>
        <rFont val="Times New Roman"/>
        <family val="1"/>
      </rPr>
      <t>Resultado financiero (1-2)</t>
    </r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</si>
  <si>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</si>
  <si>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</si>
  <si>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</si>
  <si>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</si>
  <si>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</si>
  <si>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</si>
  <si>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</si>
  <si>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Hospital Materno Dr. Reynaldo Almánzar (HMRA)</t>
  </si>
  <si>
    <t>Notas a  los Estados Financieros</t>
  </si>
  <si>
    <t>Director General</t>
  </si>
  <si>
    <t>Contador</t>
  </si>
  <si>
    <t xml:space="preserve">         Director General</t>
  </si>
  <si>
    <t xml:space="preserve">            Sub-Directora Financiera</t>
  </si>
  <si>
    <r>
      <t xml:space="preserve"> </t>
    </r>
    <r>
      <rPr>
        <b/>
        <u/>
        <sz val="11"/>
        <color theme="1"/>
        <rFont val="Calibri"/>
        <family val="2"/>
        <scheme val="minor"/>
      </rPr>
      <t>Lic. Antero Ozuna Núñez</t>
    </r>
  </si>
  <si>
    <r>
      <t xml:space="preserve">        </t>
    </r>
    <r>
      <rPr>
        <b/>
        <u/>
        <sz val="11"/>
        <color theme="1"/>
        <rFont val="Calibri"/>
        <family val="2"/>
        <scheme val="minor"/>
      </rPr>
      <t>Licda. Claribe Yokasta Rosario</t>
    </r>
  </si>
  <si>
    <t>Resultado del periodo</t>
  </si>
  <si>
    <t>Saldo al 31 de diciembre de 2020</t>
  </si>
  <si>
    <t>Dr. Freddy Manuel Novas Cuevas</t>
  </si>
  <si>
    <t>Licdo. Geraldo Antonio Acosta Tifás</t>
  </si>
  <si>
    <t>Contadora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</si>
  <si>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</si>
  <si>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Sáchez Suarez</t>
    </r>
  </si>
  <si>
    <r>
      <t xml:space="preserve"> </t>
    </r>
    <r>
      <rPr>
        <b/>
        <u/>
        <sz val="12"/>
        <color theme="1"/>
        <rFont val="Calibri"/>
        <family val="2"/>
        <scheme val="minor"/>
      </rPr>
      <t>Lida. Leidy Sánchez Suarez</t>
    </r>
  </si>
  <si>
    <t xml:space="preserve"> Licda. Leidy Sánchez Suarez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</si>
  <si>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Sánchez Suarez</t>
    </r>
  </si>
  <si>
    <t xml:space="preserve"> Sub-Directora Adm. y Financiero</t>
  </si>
  <si>
    <t xml:space="preserve">           Sub-Director Adm.y Financiero</t>
  </si>
  <si>
    <t xml:space="preserve">          Sub-Director Adm. Y Financiero</t>
  </si>
  <si>
    <t xml:space="preserve">          Sub-Director Adm. Y  Financiero</t>
  </si>
  <si>
    <t>al 30 de Junio del 2022 y 2021</t>
  </si>
  <si>
    <t>Del ejercicio terminado al 30 de Junio del 2022 y 2021</t>
  </si>
  <si>
    <t>Durante el Año Terminado al 30 de Junio del 2022</t>
  </si>
  <si>
    <t>Cuentas por pagar a corto plazo (Nota 12)</t>
  </si>
  <si>
    <t>Retenciones y acumulaciones por pagar (Nota 13)</t>
  </si>
  <si>
    <t>Beneficios a empleados a corto plazo (Nota 14)</t>
  </si>
  <si>
    <t>Ingresos (Notas 17 y18)</t>
  </si>
  <si>
    <t>Gastos (Notas 19,20 y 21)</t>
  </si>
  <si>
    <t>Activos Netos/Patrimonio (Notas 16)</t>
  </si>
  <si>
    <t xml:space="preserve">                     Del ejercicio terminado al 30 de Junio del 2022 y 2021</t>
  </si>
  <si>
    <t>Bienes intangibles (Nota 11)</t>
  </si>
  <si>
    <t>Pagos por adquisición de activos intengibles y otros activos</t>
  </si>
  <si>
    <t>Saldo al 31 de diciembre de 2021</t>
  </si>
  <si>
    <t>Saldo al 30 de Junio 2022</t>
  </si>
  <si>
    <t>Saldo al 30 de Junio de 2021</t>
  </si>
  <si>
    <t>Otros pasivos corrientes (Nota 15)</t>
  </si>
  <si>
    <t>Ingresos con contraprestación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</si>
</sst>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##0;###0"/>
    <numFmt numFmtId="165" formatCode="###0.0;#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rgb="FF231F20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231F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43" fontId="6" fillId="0" borderId="0" xfId="0" applyNumberFormat="1" applyFont="1" applyAlignment="1">
      <alignment horizontal="center" vertical="center" wrapText="1"/>
    </xf>
    <xf numFmtId="43" fontId="4" fillId="0" borderId="0" xfId="0" applyNumberFormat="1" applyFont="1"/>
    <xf numFmtId="0" fontId="6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0" fillId="0" borderId="0" xfId="0" applyNumberFormat="1"/>
    <xf numFmtId="43" fontId="6" fillId="0" borderId="0" xfId="1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12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2"/>
    </xf>
    <xf numFmtId="0" fontId="0" fillId="0" borderId="0" xfId="0" applyAlignment="1">
      <alignment vertical="top" wrapText="1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4" fontId="0" fillId="0" borderId="0" xfId="0" applyNumberFormat="1"/>
    <xf numFmtId="0" fontId="6" fillId="0" borderId="0" xfId="0" applyFont="1" applyAlignment="1">
      <alignment vertical="center" wrapText="1"/>
    </xf>
    <xf numFmtId="43" fontId="7" fillId="0" borderId="0" xfId="1" applyFont="1" applyAlignment="1">
      <alignment horizontal="center" vertical="center" wrapText="1"/>
    </xf>
    <xf numFmtId="43" fontId="5" fillId="0" borderId="4" xfId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43" fontId="15" fillId="0" borderId="0" xfId="1" applyFont="1" applyAlignment="1">
      <alignment horizontal="center" vertical="center" wrapText="1"/>
    </xf>
    <xf numFmtId="43" fontId="6" fillId="0" borderId="0" xfId="1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43" fontId="7" fillId="0" borderId="0" xfId="0" applyNumberFormat="1" applyFont="1" applyAlignment="1">
      <alignment horizontal="center" vertical="center" wrapText="1"/>
    </xf>
    <xf numFmtId="43" fontId="0" fillId="0" borderId="0" xfId="1" applyFont="1"/>
    <xf numFmtId="43" fontId="2" fillId="0" borderId="0" xfId="1" applyFont="1" applyAlignment="1">
      <alignment horizontal="left"/>
    </xf>
    <xf numFmtId="0" fontId="16" fillId="0" borderId="0" xfId="0" applyFont="1" applyFill="1" applyBorder="1" applyAlignment="1">
      <alignment horizontal="center" vertical="top" wrapText="1"/>
    </xf>
    <xf numFmtId="164" fontId="17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center" vertical="top" wrapText="1"/>
    </xf>
    <xf numFmtId="165" fontId="18" fillId="0" borderId="0" xfId="0" applyNumberFormat="1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center" vertical="top" wrapText="1"/>
    </xf>
    <xf numFmtId="43" fontId="19" fillId="0" borderId="0" xfId="1" applyFont="1" applyFill="1" applyBorder="1" applyAlignment="1">
      <alignment horizontal="center" vertical="top" wrapText="1"/>
    </xf>
    <xf numFmtId="43" fontId="19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center" wrapText="1"/>
    </xf>
    <xf numFmtId="43" fontId="16" fillId="0" borderId="0" xfId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/>
    <xf numFmtId="0" fontId="22" fillId="0" borderId="0" xfId="0" applyFont="1" applyAlignment="1"/>
    <xf numFmtId="43" fontId="23" fillId="0" borderId="0" xfId="1" applyFont="1"/>
    <xf numFmtId="43" fontId="6" fillId="0" borderId="1" xfId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23" fillId="0" borderId="1" xfId="1" applyFont="1" applyBorder="1"/>
    <xf numFmtId="43" fontId="5" fillId="0" borderId="4" xfId="0" applyNumberFormat="1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43" fontId="2" fillId="0" borderId="0" xfId="1" applyFont="1"/>
    <xf numFmtId="0" fontId="14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43" fontId="19" fillId="2" borderId="0" xfId="1" applyFont="1" applyFill="1" applyBorder="1" applyAlignment="1">
      <alignment horizontal="center" vertical="top" wrapText="1"/>
    </xf>
    <xf numFmtId="43" fontId="5" fillId="0" borderId="7" xfId="1" applyFont="1" applyBorder="1" applyAlignment="1">
      <alignment horizontal="center" vertical="center" wrapText="1"/>
    </xf>
    <xf numFmtId="0" fontId="0" fillId="0" borderId="0" xfId="0" applyFont="1" applyBorder="1"/>
    <xf numFmtId="0" fontId="5" fillId="0" borderId="0" xfId="0" applyFont="1" applyAlignment="1">
      <alignment horizontal="left" vertical="center" wrapText="1"/>
    </xf>
    <xf numFmtId="43" fontId="6" fillId="0" borderId="0" xfId="0" applyNumberFormat="1" applyFont="1" applyBorder="1" applyAlignment="1">
      <alignment horizontal="center" vertical="center" wrapText="1"/>
    </xf>
    <xf numFmtId="43" fontId="2" fillId="0" borderId="0" xfId="0" applyNumberFormat="1" applyFont="1"/>
    <xf numFmtId="43" fontId="6" fillId="0" borderId="1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7" fillId="0" borderId="0" xfId="1" applyFont="1" applyBorder="1" applyAlignment="1">
      <alignment horizontal="center" vertical="center" wrapText="1"/>
    </xf>
    <xf numFmtId="43" fontId="2" fillId="0" borderId="0" xfId="1" applyFont="1" applyAlignment="1"/>
    <xf numFmtId="43" fontId="2" fillId="4" borderId="0" xfId="0" applyNumberFormat="1" applyFont="1" applyFill="1"/>
    <xf numFmtId="43" fontId="0" fillId="4" borderId="0" xfId="0" applyNumberFormat="1" applyFill="1"/>
    <xf numFmtId="43" fontId="6" fillId="0" borderId="0" xfId="1" applyFont="1" applyFill="1" applyBorder="1" applyAlignment="1">
      <alignment horizontal="center" vertical="center" wrapText="1"/>
    </xf>
    <xf numFmtId="43" fontId="6" fillId="0" borderId="0" xfId="0" applyNumberFormat="1" applyFont="1" applyFill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3" fontId="6" fillId="0" borderId="0" xfId="1" applyFont="1" applyFill="1" applyAlignment="1">
      <alignment horizontal="right" vertical="center" wrapText="1"/>
    </xf>
    <xf numFmtId="43" fontId="6" fillId="0" borderId="0" xfId="1" applyFont="1" applyFill="1" applyAlignment="1">
      <alignment vertical="center" wrapText="1"/>
    </xf>
    <xf numFmtId="43" fontId="7" fillId="0" borderId="0" xfId="1" applyFont="1" applyFill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4" fillId="0" borderId="0" xfId="0" applyNumberFormat="1" applyFont="1" applyAlignment="1">
      <alignment horizontal="center"/>
    </xf>
    <xf numFmtId="0" fontId="25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top"/>
    </xf>
    <xf numFmtId="0" fontId="16" fillId="0" borderId="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73079.9FC569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0</xdr:row>
      <xdr:rowOff>228600</xdr:rowOff>
    </xdr:from>
    <xdr:to>
      <xdr:col>0</xdr:col>
      <xdr:colOff>1257299</xdr:colOff>
      <xdr:row>4</xdr:row>
      <xdr:rowOff>233362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228600"/>
          <a:ext cx="1190625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152400</xdr:rowOff>
    </xdr:from>
    <xdr:to>
      <xdr:col>0</xdr:col>
      <xdr:colOff>723901</xdr:colOff>
      <xdr:row>5</xdr:row>
      <xdr:rowOff>33337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52400"/>
          <a:ext cx="723900" cy="1138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114301</xdr:rowOff>
    </xdr:from>
    <xdr:to>
      <xdr:col>1</xdr:col>
      <xdr:colOff>1009650</xdr:colOff>
      <xdr:row>4</xdr:row>
      <xdr:rowOff>109538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1"/>
          <a:ext cx="1009650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733425</xdr:colOff>
      <xdr:row>5</xdr:row>
      <xdr:rowOff>0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7334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895349</xdr:colOff>
      <xdr:row>5</xdr:row>
      <xdr:rowOff>166687</xdr:rowOff>
    </xdr:to>
    <xdr:pic>
      <xdr:nvPicPr>
        <xdr:cNvPr id="4" name="Picture 7" descr="cid:image003.jpg@01D6FE31.2F3CE1A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152524" cy="1033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view="pageBreakPreview" zoomScaleNormal="100" zoomScaleSheetLayoutView="100" workbookViewId="0">
      <selection activeCell="H29" sqref="H29"/>
    </sheetView>
  </sheetViews>
  <sheetFormatPr baseColWidth="10" defaultColWidth="11.42578125" defaultRowHeight="15" x14ac:dyDescent="0.25"/>
  <cols>
    <col min="1" max="1" width="48.28515625" customWidth="1"/>
    <col min="2" max="2" width="16.5703125" customWidth="1"/>
    <col min="3" max="3" width="1.28515625" customWidth="1"/>
    <col min="4" max="4" width="16.5703125" customWidth="1"/>
    <col min="5" max="5" width="0.42578125" customWidth="1"/>
    <col min="6" max="6" width="15.42578125" bestFit="1" customWidth="1"/>
    <col min="7" max="7" width="22.85546875" customWidth="1"/>
    <col min="8" max="9" width="15.140625" bestFit="1" customWidth="1"/>
    <col min="10" max="10" width="14.28515625" bestFit="1" customWidth="1"/>
  </cols>
  <sheetData>
    <row r="1" spans="1:7" ht="20.25" x14ac:dyDescent="0.25">
      <c r="A1" s="129" t="s">
        <v>0</v>
      </c>
      <c r="B1" s="129"/>
      <c r="C1" s="129"/>
      <c r="D1" s="129"/>
      <c r="E1" s="1"/>
    </row>
    <row r="2" spans="1:7" ht="20.25" x14ac:dyDescent="0.25">
      <c r="A2" s="129" t="s">
        <v>1</v>
      </c>
      <c r="B2" s="129"/>
      <c r="C2" s="129"/>
      <c r="D2" s="129"/>
      <c r="E2" s="1"/>
    </row>
    <row r="3" spans="1:7" ht="20.25" x14ac:dyDescent="0.25">
      <c r="A3" s="129" t="s">
        <v>148</v>
      </c>
      <c r="B3" s="129"/>
      <c r="C3" s="129"/>
      <c r="D3" s="129"/>
      <c r="E3" s="1"/>
    </row>
    <row r="4" spans="1:7" ht="20.25" x14ac:dyDescent="0.25">
      <c r="A4" s="129" t="s">
        <v>2</v>
      </c>
      <c r="B4" s="129"/>
      <c r="C4" s="129"/>
      <c r="D4" s="129"/>
      <c r="E4" s="1"/>
    </row>
    <row r="5" spans="1:7" ht="20.25" x14ac:dyDescent="0.25">
      <c r="A5" s="90"/>
      <c r="B5" s="90"/>
      <c r="C5" s="90"/>
      <c r="D5" s="90"/>
      <c r="E5" s="90"/>
    </row>
    <row r="6" spans="1:7" ht="12.75" customHeight="1" x14ac:dyDescent="0.25">
      <c r="A6" s="2"/>
      <c r="B6" s="3">
        <v>2022</v>
      </c>
      <c r="C6" s="3"/>
      <c r="D6" s="3">
        <v>2021</v>
      </c>
      <c r="E6" s="14"/>
    </row>
    <row r="7" spans="1:7" ht="15.75" x14ac:dyDescent="0.25">
      <c r="A7" s="5" t="s">
        <v>3</v>
      </c>
      <c r="B7" s="2"/>
      <c r="C7" s="2"/>
      <c r="D7" s="2"/>
      <c r="E7" s="4"/>
    </row>
    <row r="8" spans="1:7" ht="15.75" x14ac:dyDescent="0.25">
      <c r="A8" s="5" t="s">
        <v>4</v>
      </c>
      <c r="B8" s="2"/>
      <c r="C8" s="2"/>
      <c r="D8" s="2"/>
      <c r="E8" s="4"/>
    </row>
    <row r="9" spans="1:7" ht="15.75" x14ac:dyDescent="0.25">
      <c r="A9" s="6" t="s">
        <v>5</v>
      </c>
      <c r="B9" s="119">
        <v>91036936.010000005</v>
      </c>
      <c r="C9" s="7"/>
      <c r="D9" s="7">
        <v>63774945.270000003</v>
      </c>
      <c r="E9" s="8"/>
      <c r="F9" s="12"/>
      <c r="G9" s="12"/>
    </row>
    <row r="10" spans="1:7" ht="15.75" x14ac:dyDescent="0.25">
      <c r="A10" s="6" t="s">
        <v>119</v>
      </c>
      <c r="B10" s="7">
        <v>146339555.81999999</v>
      </c>
      <c r="C10" s="7"/>
      <c r="D10" s="7">
        <v>140105479.03</v>
      </c>
      <c r="E10" s="8"/>
      <c r="F10" s="12"/>
      <c r="G10" s="12"/>
    </row>
    <row r="11" spans="1:7" ht="15.75" x14ac:dyDescent="0.25">
      <c r="A11" s="6" t="s">
        <v>125</v>
      </c>
      <c r="B11" s="76">
        <v>33309214.370000001</v>
      </c>
      <c r="D11" s="76">
        <v>46906419.460000001</v>
      </c>
      <c r="E11" s="8"/>
      <c r="F11" s="12"/>
      <c r="G11" s="12"/>
    </row>
    <row r="12" spans="1:7" ht="15.75" x14ac:dyDescent="0.25">
      <c r="A12" s="5" t="s">
        <v>6</v>
      </c>
      <c r="B12" s="53">
        <f>SUM(B9:B11)</f>
        <v>270685706.19999999</v>
      </c>
      <c r="D12" s="53">
        <f>SUM(D9:D11)</f>
        <v>250786843.76000002</v>
      </c>
      <c r="E12" s="4"/>
      <c r="F12" s="109"/>
      <c r="G12" s="12"/>
    </row>
    <row r="13" spans="1:7" ht="10.5" customHeight="1" x14ac:dyDescent="0.25">
      <c r="A13" s="5"/>
      <c r="B13" s="11"/>
      <c r="D13" s="11"/>
      <c r="E13" s="4"/>
    </row>
    <row r="14" spans="1:7" ht="15.75" x14ac:dyDescent="0.25">
      <c r="A14" s="5" t="s">
        <v>7</v>
      </c>
      <c r="B14" s="11"/>
      <c r="D14" s="11"/>
      <c r="E14" s="4"/>
    </row>
    <row r="15" spans="1:7" ht="15.75" x14ac:dyDescent="0.25">
      <c r="A15" s="6" t="s">
        <v>120</v>
      </c>
      <c r="B15" s="118">
        <v>15413650.410000004</v>
      </c>
      <c r="D15" s="83">
        <v>10776277.880000003</v>
      </c>
      <c r="E15" s="8"/>
    </row>
    <row r="16" spans="1:7" ht="15.75" x14ac:dyDescent="0.25">
      <c r="A16" s="6" t="s">
        <v>158</v>
      </c>
      <c r="B16" s="114">
        <v>1622499.92</v>
      </c>
      <c r="D16" s="114">
        <v>1710237.45</v>
      </c>
      <c r="E16" s="4"/>
    </row>
    <row r="17" spans="1:10" ht="15.75" x14ac:dyDescent="0.25">
      <c r="A17" s="5" t="s">
        <v>8</v>
      </c>
      <c r="B17" s="53">
        <f>SUM(B15:B16)</f>
        <v>17036150.330000006</v>
      </c>
      <c r="D17" s="53">
        <f>SUM(D15:D16)</f>
        <v>12486515.330000002</v>
      </c>
      <c r="E17" s="4"/>
    </row>
    <row r="18" spans="1:10" ht="9" customHeight="1" x14ac:dyDescent="0.25">
      <c r="A18" s="5"/>
      <c r="B18" s="11"/>
      <c r="D18" s="11"/>
      <c r="E18" s="4"/>
    </row>
    <row r="19" spans="1:10" ht="16.5" thickBot="1" x14ac:dyDescent="0.3">
      <c r="A19" s="5" t="s">
        <v>9</v>
      </c>
      <c r="B19" s="79">
        <f>+B12+B17</f>
        <v>287721856.52999997</v>
      </c>
      <c r="D19" s="79">
        <f>+D12+D17</f>
        <v>263273359.09000003</v>
      </c>
      <c r="E19" s="4"/>
      <c r="F19" s="12"/>
      <c r="J19" s="12"/>
    </row>
    <row r="20" spans="1:10" ht="16.5" thickTop="1" x14ac:dyDescent="0.25">
      <c r="A20" s="5" t="s">
        <v>121</v>
      </c>
      <c r="B20" s="80"/>
      <c r="D20" s="80"/>
      <c r="E20" s="4"/>
    </row>
    <row r="21" spans="1:10" ht="15.75" x14ac:dyDescent="0.25">
      <c r="A21" s="5"/>
      <c r="B21" s="81"/>
      <c r="D21" s="81"/>
      <c r="E21" s="4"/>
    </row>
    <row r="22" spans="1:10" ht="15.75" x14ac:dyDescent="0.25">
      <c r="A22" s="6" t="s">
        <v>151</v>
      </c>
      <c r="B22" s="83">
        <v>59869611.719999999</v>
      </c>
      <c r="D22" s="83">
        <v>56320214.420000002</v>
      </c>
      <c r="E22" s="8"/>
      <c r="F22" s="83"/>
    </row>
    <row r="23" spans="1:10" ht="15.75" x14ac:dyDescent="0.25">
      <c r="A23" s="6" t="s">
        <v>152</v>
      </c>
      <c r="B23" s="83">
        <v>0</v>
      </c>
      <c r="D23" s="83">
        <v>6725.63</v>
      </c>
      <c r="E23" s="8"/>
      <c r="F23" s="108"/>
      <c r="G23" s="55"/>
    </row>
    <row r="24" spans="1:10" ht="15.75" x14ac:dyDescent="0.25">
      <c r="A24" s="6" t="s">
        <v>153</v>
      </c>
      <c r="B24" s="83">
        <v>26894884.859999999</v>
      </c>
      <c r="D24" s="83">
        <v>19325587.510000002</v>
      </c>
      <c r="E24" s="4"/>
      <c r="F24" s="83"/>
      <c r="G24" s="12"/>
    </row>
    <row r="25" spans="1:10" ht="15.75" x14ac:dyDescent="0.25">
      <c r="A25" s="6" t="s">
        <v>163</v>
      </c>
      <c r="B25" s="118">
        <f>15462614.22+3096990.59+16093555.74</f>
        <v>34653160.550000004</v>
      </c>
      <c r="D25" s="77">
        <v>78109208.489999995</v>
      </c>
      <c r="E25" s="4"/>
      <c r="F25" s="83"/>
      <c r="G25" s="12"/>
    </row>
    <row r="26" spans="1:10" ht="15.75" x14ac:dyDescent="0.25">
      <c r="A26" s="5" t="s">
        <v>10</v>
      </c>
      <c r="B26" s="53">
        <f>SUM(B22:B25)</f>
        <v>121417657.13</v>
      </c>
      <c r="D26" s="53">
        <f>SUM(D22:D25)</f>
        <v>153761736.05000001</v>
      </c>
      <c r="E26" s="4"/>
      <c r="F26" s="116"/>
      <c r="G26" s="12"/>
      <c r="I26" s="55"/>
    </row>
    <row r="27" spans="1:10" ht="15.75" x14ac:dyDescent="0.25">
      <c r="A27" s="5"/>
      <c r="B27" s="11"/>
      <c r="D27" s="11"/>
      <c r="E27" s="4"/>
      <c r="F27" s="12"/>
      <c r="G27" s="12"/>
    </row>
    <row r="28" spans="1:10" ht="15.75" x14ac:dyDescent="0.25">
      <c r="A28" s="5" t="s">
        <v>11</v>
      </c>
      <c r="B28" s="84">
        <f>+B26</f>
        <v>121417657.13</v>
      </c>
      <c r="D28" s="84">
        <f>+D26</f>
        <v>153761736.05000001</v>
      </c>
      <c r="E28" s="4"/>
      <c r="F28" s="12"/>
      <c r="G28" s="12"/>
    </row>
    <row r="29" spans="1:10" ht="15" customHeight="1" x14ac:dyDescent="0.25">
      <c r="A29" s="5"/>
      <c r="B29" s="11"/>
      <c r="D29" s="11"/>
      <c r="E29" s="4"/>
      <c r="F29" s="12"/>
      <c r="G29" s="12"/>
    </row>
    <row r="30" spans="1:10" ht="15.75" x14ac:dyDescent="0.25">
      <c r="A30" s="5" t="s">
        <v>156</v>
      </c>
      <c r="B30" s="2"/>
      <c r="D30" s="2"/>
      <c r="E30" s="4"/>
      <c r="F30" s="12"/>
      <c r="G30" s="12"/>
    </row>
    <row r="31" spans="1:10" ht="15.75" x14ac:dyDescent="0.25">
      <c r="A31" s="6" t="s">
        <v>12</v>
      </c>
      <c r="B31" s="119">
        <f>+'Est. de Rendimiento Fin'!B26</f>
        <v>9819647.9499999881</v>
      </c>
      <c r="D31" s="7">
        <v>22793244.82</v>
      </c>
      <c r="E31" s="8"/>
      <c r="F31" s="12"/>
      <c r="G31" s="12"/>
      <c r="H31" s="55"/>
    </row>
    <row r="32" spans="1:10" ht="15.75" x14ac:dyDescent="0.25">
      <c r="A32" s="6" t="s">
        <v>14</v>
      </c>
      <c r="B32" s="76">
        <v>156484551.44999996</v>
      </c>
      <c r="D32" s="76">
        <v>86718378.219999999</v>
      </c>
      <c r="E32" s="8"/>
      <c r="F32" s="12"/>
      <c r="G32" s="12"/>
    </row>
    <row r="33" spans="1:9" ht="12.75" customHeight="1" x14ac:dyDescent="0.25">
      <c r="A33" s="5" t="s">
        <v>15</v>
      </c>
      <c r="B33" s="78">
        <f>SUM(B31:B32)</f>
        <v>166304199.39999995</v>
      </c>
      <c r="D33" s="78">
        <f>SUM(D31:D32)</f>
        <v>109511623.03999999</v>
      </c>
      <c r="E33" s="14"/>
    </row>
    <row r="34" spans="1:9" ht="10.5" customHeight="1" x14ac:dyDescent="0.25"/>
    <row r="35" spans="1:9" ht="16.5" thickBot="1" x14ac:dyDescent="0.3">
      <c r="A35" s="72" t="s">
        <v>122</v>
      </c>
      <c r="B35" s="79">
        <f>B28+B33</f>
        <v>287721856.52999997</v>
      </c>
      <c r="D35" s="79">
        <f>D28+D33</f>
        <v>263273359.09</v>
      </c>
      <c r="G35" s="12"/>
      <c r="H35" s="55"/>
      <c r="I35" s="55"/>
    </row>
    <row r="36" spans="1:9" ht="15.75" thickTop="1" x14ac:dyDescent="0.25">
      <c r="I36" s="12"/>
    </row>
    <row r="37" spans="1:9" x14ac:dyDescent="0.25">
      <c r="E37" s="12"/>
      <c r="G37" s="117"/>
    </row>
    <row r="38" spans="1:9" x14ac:dyDescent="0.25">
      <c r="D38" s="12"/>
    </row>
    <row r="39" spans="1:9" x14ac:dyDescent="0.25">
      <c r="G39" s="12"/>
      <c r="H39" s="12"/>
    </row>
    <row r="40" spans="1:9" ht="15.75" x14ac:dyDescent="0.25">
      <c r="A40" s="128" t="s">
        <v>136</v>
      </c>
      <c r="B40" s="128"/>
      <c r="C40" s="128"/>
      <c r="D40" s="128"/>
      <c r="E40" s="73"/>
      <c r="G40" s="12"/>
    </row>
    <row r="41" spans="1:9" ht="14.25" customHeight="1" x14ac:dyDescent="0.25">
      <c r="A41" s="127" t="s">
        <v>128</v>
      </c>
      <c r="B41" s="127"/>
      <c r="C41" s="127"/>
      <c r="D41" s="127"/>
      <c r="E41" s="96"/>
    </row>
    <row r="45" spans="1:9" ht="15.75" x14ac:dyDescent="0.25">
      <c r="A45" s="100" t="s">
        <v>137</v>
      </c>
      <c r="B45" s="128" t="s">
        <v>142</v>
      </c>
      <c r="C45" s="128"/>
      <c r="D45" s="128"/>
      <c r="E45" s="128"/>
    </row>
    <row r="46" spans="1:9" x14ac:dyDescent="0.25">
      <c r="A46" s="95" t="s">
        <v>144</v>
      </c>
      <c r="B46" s="127" t="s">
        <v>138</v>
      </c>
      <c r="C46" s="127"/>
      <c r="D46" s="127"/>
      <c r="E46" s="127"/>
    </row>
  </sheetData>
  <mergeCells count="8">
    <mergeCell ref="B46:E46"/>
    <mergeCell ref="A40:D40"/>
    <mergeCell ref="A41:D41"/>
    <mergeCell ref="A1:D1"/>
    <mergeCell ref="A2:D2"/>
    <mergeCell ref="A3:D3"/>
    <mergeCell ref="A4:D4"/>
    <mergeCell ref="B45:E45"/>
  </mergeCells>
  <printOptions horizontalCentered="1"/>
  <pageMargins left="0.94488188976377963" right="0.35433070866141736" top="0.9055118110236221" bottom="0.98425196850393704" header="0.31496062992125984" footer="0.31496062992125984"/>
  <pageSetup scale="9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Normal="100" zoomScaleSheetLayoutView="100" workbookViewId="0">
      <selection activeCell="B26" sqref="B26"/>
    </sheetView>
  </sheetViews>
  <sheetFormatPr baseColWidth="10" defaultColWidth="11.42578125" defaultRowHeight="15" x14ac:dyDescent="0.25"/>
  <cols>
    <col min="1" max="1" width="56.42578125" customWidth="1"/>
    <col min="2" max="2" width="16.85546875" bestFit="1" customWidth="1"/>
    <col min="3" max="3" width="2.28515625" hidden="1" customWidth="1"/>
    <col min="4" max="4" width="2" customWidth="1"/>
    <col min="5" max="5" width="17.5703125" bestFit="1" customWidth="1"/>
    <col min="6" max="6" width="7.7109375" customWidth="1"/>
    <col min="7" max="7" width="14.140625" bestFit="1" customWidth="1"/>
    <col min="8" max="8" width="15.28515625" bestFit="1" customWidth="1"/>
    <col min="9" max="10" width="15.140625" bestFit="1" customWidth="1"/>
  </cols>
  <sheetData>
    <row r="1" spans="1:9" ht="20.25" x14ac:dyDescent="0.25">
      <c r="A1" s="129" t="s">
        <v>0</v>
      </c>
      <c r="B1" s="129"/>
      <c r="C1" s="129"/>
      <c r="D1" s="129"/>
      <c r="E1" s="129"/>
      <c r="F1" s="1"/>
      <c r="G1" s="1"/>
    </row>
    <row r="2" spans="1:9" ht="21" x14ac:dyDescent="0.35">
      <c r="A2" s="129" t="s">
        <v>16</v>
      </c>
      <c r="B2" s="129"/>
      <c r="C2" s="129"/>
      <c r="D2" s="129"/>
      <c r="E2" s="129"/>
      <c r="F2" s="1"/>
      <c r="G2" s="15"/>
    </row>
    <row r="3" spans="1:9" ht="21" x14ac:dyDescent="0.35">
      <c r="A3" s="129" t="s">
        <v>149</v>
      </c>
      <c r="B3" s="129"/>
      <c r="C3" s="129"/>
      <c r="D3" s="129"/>
      <c r="E3" s="129"/>
      <c r="F3" s="1"/>
      <c r="G3" s="15"/>
    </row>
    <row r="4" spans="1:9" ht="21" x14ac:dyDescent="0.35">
      <c r="A4" s="129" t="s">
        <v>17</v>
      </c>
      <c r="B4" s="129"/>
      <c r="C4" s="129"/>
      <c r="D4" s="129"/>
      <c r="E4" s="129"/>
      <c r="F4" s="1"/>
      <c r="G4" s="15"/>
    </row>
    <row r="5" spans="1:9" ht="15.75" x14ac:dyDescent="0.25">
      <c r="A5" s="4"/>
      <c r="B5" s="16">
        <v>2022</v>
      </c>
      <c r="C5" s="16"/>
      <c r="D5" s="16"/>
      <c r="E5" s="16">
        <v>2021</v>
      </c>
    </row>
    <row r="6" spans="1:9" ht="15.75" x14ac:dyDescent="0.25">
      <c r="A6" s="17" t="s">
        <v>154</v>
      </c>
      <c r="B6" s="4"/>
      <c r="C6" s="4"/>
      <c r="D6" s="4"/>
      <c r="E6" s="4"/>
    </row>
    <row r="7" spans="1:9" ht="27" customHeight="1" x14ac:dyDescent="0.25">
      <c r="A7" s="18" t="s">
        <v>164</v>
      </c>
      <c r="B7" s="20">
        <v>276881910.49000001</v>
      </c>
      <c r="C7" s="19"/>
      <c r="E7" s="20">
        <v>222206149.86000001</v>
      </c>
    </row>
    <row r="8" spans="1:9" ht="15.75" x14ac:dyDescent="0.25">
      <c r="A8" s="18" t="s">
        <v>19</v>
      </c>
      <c r="B8" s="85">
        <v>189263184.77000001</v>
      </c>
      <c r="C8" s="19"/>
      <c r="E8" s="85">
        <v>149795056.69</v>
      </c>
    </row>
    <row r="9" spans="1:9" ht="15.75" hidden="1" x14ac:dyDescent="0.25">
      <c r="A9" s="18" t="s">
        <v>20</v>
      </c>
      <c r="B9" s="21">
        <v>0</v>
      </c>
      <c r="C9" s="21"/>
      <c r="E9" s="21">
        <v>0</v>
      </c>
    </row>
    <row r="10" spans="1:9" ht="15.75" x14ac:dyDescent="0.25">
      <c r="A10" s="17" t="s">
        <v>21</v>
      </c>
      <c r="B10" s="86">
        <f>SUM(B7:B9)</f>
        <v>466145095.25999999</v>
      </c>
      <c r="C10" s="22"/>
      <c r="E10" s="86">
        <f>SUM(E7:E9)</f>
        <v>372001206.55000001</v>
      </c>
      <c r="H10" s="55"/>
    </row>
    <row r="11" spans="1:9" ht="15.75" x14ac:dyDescent="0.25">
      <c r="A11" s="23"/>
      <c r="B11" s="24"/>
      <c r="C11" s="24"/>
      <c r="E11" s="24"/>
      <c r="H11" s="55"/>
    </row>
    <row r="12" spans="1:9" ht="15.75" x14ac:dyDescent="0.25">
      <c r="A12" s="25" t="s">
        <v>155</v>
      </c>
      <c r="C12" s="4"/>
      <c r="H12" s="55"/>
    </row>
    <row r="13" spans="1:9" ht="15.75" x14ac:dyDescent="0.25">
      <c r="A13" s="18" t="s">
        <v>123</v>
      </c>
      <c r="B13" s="75">
        <v>278748896.93000001</v>
      </c>
      <c r="C13" s="75"/>
      <c r="E13" s="75">
        <v>249807209.02000001</v>
      </c>
      <c r="H13" s="12"/>
      <c r="I13" s="12"/>
    </row>
    <row r="14" spans="1:9" ht="15.75" hidden="1" customHeight="1" x14ac:dyDescent="0.25">
      <c r="A14" s="18" t="s">
        <v>22</v>
      </c>
      <c r="B14" s="75">
        <v>0</v>
      </c>
      <c r="C14" s="75"/>
      <c r="E14" s="75">
        <v>0</v>
      </c>
    </row>
    <row r="15" spans="1:9" ht="15.75" x14ac:dyDescent="0.25">
      <c r="A15" s="18" t="s">
        <v>23</v>
      </c>
      <c r="B15" s="75">
        <v>166902013.72</v>
      </c>
      <c r="C15" s="75"/>
      <c r="E15" s="75">
        <v>91330865.290000007</v>
      </c>
      <c r="H15" s="12"/>
    </row>
    <row r="16" spans="1:9" ht="15.75" x14ac:dyDescent="0.25">
      <c r="A16" s="18" t="s">
        <v>24</v>
      </c>
      <c r="B16" s="75">
        <v>372387.56000000006</v>
      </c>
      <c r="C16" s="75"/>
      <c r="E16" s="75">
        <v>686639.86</v>
      </c>
      <c r="H16" s="12"/>
    </row>
    <row r="17" spans="1:10" ht="15.75" hidden="1" x14ac:dyDescent="0.25">
      <c r="A17" s="18" t="s">
        <v>25</v>
      </c>
      <c r="B17" s="75"/>
      <c r="C17" s="75"/>
      <c r="E17" s="75"/>
    </row>
    <row r="18" spans="1:10" ht="15.75" x14ac:dyDescent="0.25">
      <c r="A18" s="18" t="s">
        <v>124</v>
      </c>
      <c r="B18" s="87">
        <v>10302149.1</v>
      </c>
      <c r="C18" s="75"/>
      <c r="E18" s="87">
        <v>7383247.5599999996</v>
      </c>
      <c r="H18" s="12"/>
      <c r="J18" s="12"/>
    </row>
    <row r="19" spans="1:10" ht="15.75" hidden="1" x14ac:dyDescent="0.25">
      <c r="A19" s="18" t="s">
        <v>26</v>
      </c>
      <c r="B19" s="21"/>
      <c r="C19" s="21"/>
      <c r="E19" s="21"/>
    </row>
    <row r="20" spans="1:10" ht="15.75" x14ac:dyDescent="0.25">
      <c r="A20" s="17" t="s">
        <v>27</v>
      </c>
      <c r="B20" s="86">
        <f>SUM(B13:B19)</f>
        <v>456325447.31</v>
      </c>
      <c r="C20" s="22"/>
      <c r="E20" s="86">
        <f>SUM(E13:E19)</f>
        <v>349207961.73000002</v>
      </c>
      <c r="G20" s="12"/>
      <c r="H20" s="55"/>
    </row>
    <row r="21" spans="1:10" ht="15.75" hidden="1" x14ac:dyDescent="0.25">
      <c r="A21" s="23"/>
      <c r="B21" s="24"/>
      <c r="C21" s="24"/>
      <c r="E21" s="24"/>
    </row>
    <row r="22" spans="1:10" ht="15.75" hidden="1" x14ac:dyDescent="0.25">
      <c r="A22" s="18" t="s">
        <v>28</v>
      </c>
      <c r="B22" s="19" t="s">
        <v>29</v>
      </c>
      <c r="C22" s="19"/>
      <c r="E22" s="19" t="s">
        <v>29</v>
      </c>
    </row>
    <row r="23" spans="1:10" ht="15.75" hidden="1" x14ac:dyDescent="0.25">
      <c r="A23" s="23"/>
      <c r="B23" s="4"/>
      <c r="C23" s="4"/>
      <c r="E23" s="4"/>
    </row>
    <row r="24" spans="1:10" ht="15.75" hidden="1" x14ac:dyDescent="0.25">
      <c r="A24" s="18" t="s">
        <v>30</v>
      </c>
      <c r="B24" s="21">
        <v>0</v>
      </c>
      <c r="C24" s="21"/>
      <c r="E24" s="21">
        <v>0</v>
      </c>
    </row>
    <row r="25" spans="1:10" ht="15.75" x14ac:dyDescent="0.25">
      <c r="A25" s="23"/>
      <c r="B25" s="89"/>
      <c r="C25" s="4"/>
      <c r="E25" s="89"/>
      <c r="H25" s="55"/>
    </row>
    <row r="26" spans="1:10" ht="16.5" thickBot="1" x14ac:dyDescent="0.3">
      <c r="A26" s="17" t="s">
        <v>31</v>
      </c>
      <c r="B26" s="120">
        <f>+B10-B20</f>
        <v>9819647.9499999881</v>
      </c>
      <c r="C26" s="22"/>
      <c r="E26" s="88">
        <f>+E10-E20</f>
        <v>22793244.819999993</v>
      </c>
      <c r="G26" s="55"/>
      <c r="I26" s="55"/>
    </row>
    <row r="27" spans="1:10" ht="16.5" thickTop="1" x14ac:dyDescent="0.25">
      <c r="A27" s="17"/>
      <c r="B27" s="97"/>
      <c r="C27" s="98"/>
      <c r="E27" s="97"/>
    </row>
    <row r="28" spans="1:10" ht="15.75" x14ac:dyDescent="0.25">
      <c r="A28" s="17"/>
      <c r="B28" s="97"/>
      <c r="C28" s="98"/>
      <c r="E28" s="97"/>
    </row>
    <row r="29" spans="1:10" ht="15.75" x14ac:dyDescent="0.25">
      <c r="A29" s="17"/>
      <c r="B29" s="97"/>
      <c r="C29" s="98"/>
      <c r="E29" s="97"/>
    </row>
    <row r="30" spans="1:10" ht="15.75" x14ac:dyDescent="0.25">
      <c r="A30" s="17"/>
      <c r="B30" s="97"/>
      <c r="C30" s="98"/>
      <c r="E30" s="97"/>
    </row>
    <row r="31" spans="1:10" ht="15.75" x14ac:dyDescent="0.25">
      <c r="A31" s="17"/>
      <c r="B31" s="97"/>
      <c r="C31" s="98"/>
      <c r="E31" s="97"/>
    </row>
    <row r="32" spans="1:10" ht="15.75" x14ac:dyDescent="0.25">
      <c r="A32" s="17"/>
      <c r="B32" s="97"/>
      <c r="C32" s="98"/>
      <c r="E32" s="97"/>
    </row>
    <row r="33" spans="1:5" ht="15.75" x14ac:dyDescent="0.25">
      <c r="A33" s="17"/>
      <c r="B33" s="97"/>
      <c r="C33" s="98"/>
      <c r="E33" s="97"/>
    </row>
    <row r="34" spans="1:5" ht="15.75" x14ac:dyDescent="0.25">
      <c r="A34" s="17"/>
      <c r="B34" s="97"/>
      <c r="C34" s="98"/>
      <c r="E34" s="97"/>
    </row>
    <row r="35" spans="1:5" ht="15.75" x14ac:dyDescent="0.25">
      <c r="A35" s="17"/>
      <c r="B35" s="97"/>
      <c r="C35" s="98"/>
      <c r="E35" s="97"/>
    </row>
    <row r="36" spans="1:5" ht="15.75" x14ac:dyDescent="0.25">
      <c r="A36" s="23"/>
      <c r="B36" s="24"/>
      <c r="C36" s="24"/>
      <c r="E36" s="24"/>
    </row>
    <row r="37" spans="1:5" ht="15.75" hidden="1" x14ac:dyDescent="0.25">
      <c r="A37" s="26" t="s">
        <v>32</v>
      </c>
      <c r="B37" s="4"/>
      <c r="C37" s="4"/>
      <c r="E37" s="4"/>
    </row>
    <row r="38" spans="1:5" ht="15.75" hidden="1" x14ac:dyDescent="0.25">
      <c r="A38" s="18" t="s">
        <v>33</v>
      </c>
      <c r="B38" s="19">
        <v>0</v>
      </c>
      <c r="C38" s="19"/>
      <c r="E38" s="19">
        <v>0</v>
      </c>
    </row>
    <row r="39" spans="1:5" ht="15.75" hidden="1" x14ac:dyDescent="0.25">
      <c r="A39" s="18" t="s">
        <v>13</v>
      </c>
      <c r="B39" s="21">
        <v>0</v>
      </c>
      <c r="C39" s="21"/>
      <c r="E39" s="21">
        <v>0</v>
      </c>
    </row>
    <row r="40" spans="1:5" ht="15.75" x14ac:dyDescent="0.25">
      <c r="A40" s="23"/>
      <c r="B40" s="4"/>
      <c r="C40" s="4"/>
      <c r="D40" s="4"/>
      <c r="E40" s="4"/>
    </row>
    <row r="41" spans="1:5" ht="15.75" x14ac:dyDescent="0.25">
      <c r="A41" s="130" t="s">
        <v>139</v>
      </c>
      <c r="B41" s="130"/>
      <c r="C41" s="130"/>
      <c r="D41" s="130"/>
      <c r="E41" s="130"/>
    </row>
    <row r="42" spans="1:5" x14ac:dyDescent="0.25">
      <c r="A42" s="127" t="s">
        <v>130</v>
      </c>
      <c r="B42" s="127"/>
      <c r="C42" s="127"/>
      <c r="D42" s="127"/>
      <c r="E42" s="127"/>
    </row>
    <row r="46" spans="1:5" ht="15.75" x14ac:dyDescent="0.25">
      <c r="A46" s="100" t="s">
        <v>137</v>
      </c>
      <c r="B46" s="130" t="s">
        <v>143</v>
      </c>
      <c r="C46" s="130"/>
      <c r="D46" s="130"/>
      <c r="E46" s="130"/>
    </row>
    <row r="47" spans="1:5" x14ac:dyDescent="0.25">
      <c r="A47" s="95" t="s">
        <v>145</v>
      </c>
      <c r="B47" s="127" t="s">
        <v>138</v>
      </c>
      <c r="C47" s="127"/>
      <c r="D47" s="127"/>
      <c r="E47" s="127"/>
    </row>
  </sheetData>
  <mergeCells count="8">
    <mergeCell ref="A42:E42"/>
    <mergeCell ref="B46:E46"/>
    <mergeCell ref="B47:E47"/>
    <mergeCell ref="A41:E41"/>
    <mergeCell ref="A1:E1"/>
    <mergeCell ref="A2:E2"/>
    <mergeCell ref="A3:E3"/>
    <mergeCell ref="A4:E4"/>
  </mergeCells>
  <printOptions horizontalCentered="1"/>
  <pageMargins left="0.94488188976377963" right="0.31496062992125984" top="0.9055118110236221" bottom="0.74803149606299213" header="0.35433070866141736" footer="0.35433070866141736"/>
  <pageSetup scale="90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topLeftCell="B43" zoomScaleNormal="100" zoomScaleSheetLayoutView="100" workbookViewId="0">
      <selection activeCell="G4" sqref="G4:L73"/>
    </sheetView>
  </sheetViews>
  <sheetFormatPr baseColWidth="10" defaultColWidth="11.42578125" defaultRowHeight="15" x14ac:dyDescent="0.25"/>
  <cols>
    <col min="1" max="1" width="4.7109375" hidden="1" customWidth="1"/>
    <col min="2" max="2" width="54.7109375" customWidth="1"/>
    <col min="3" max="3" width="22.140625" customWidth="1"/>
    <col min="4" max="4" width="0.85546875" customWidth="1"/>
    <col min="5" max="5" width="20.140625" customWidth="1"/>
    <col min="6" max="6" width="17.5703125" bestFit="1" customWidth="1"/>
    <col min="7" max="7" width="17.7109375" customWidth="1"/>
    <col min="8" max="8" width="15.85546875" bestFit="1" customWidth="1"/>
    <col min="10" max="10" width="13.85546875" bestFit="1" customWidth="1"/>
  </cols>
  <sheetData>
    <row r="1" spans="2:7" ht="20.25" x14ac:dyDescent="0.25">
      <c r="B1" s="131" t="s">
        <v>41</v>
      </c>
      <c r="C1" s="131"/>
      <c r="D1" s="131"/>
      <c r="E1" s="131"/>
      <c r="F1" s="1"/>
    </row>
    <row r="2" spans="2:7" ht="20.25" x14ac:dyDescent="0.25">
      <c r="B2" s="132" t="s">
        <v>42</v>
      </c>
      <c r="C2" s="132"/>
      <c r="D2" s="132"/>
      <c r="E2" s="132"/>
      <c r="F2" s="1"/>
    </row>
    <row r="3" spans="2:7" ht="20.25" x14ac:dyDescent="0.25">
      <c r="B3" s="131" t="s">
        <v>157</v>
      </c>
      <c r="C3" s="131"/>
      <c r="D3" s="131"/>
      <c r="E3" s="131"/>
      <c r="F3" s="1"/>
    </row>
    <row r="4" spans="2:7" ht="21" x14ac:dyDescent="0.35">
      <c r="B4" s="131" t="s">
        <v>43</v>
      </c>
      <c r="C4" s="131"/>
      <c r="D4" s="131"/>
      <c r="E4" s="131"/>
      <c r="F4" s="15"/>
    </row>
    <row r="5" spans="2:7" x14ac:dyDescent="0.25">
      <c r="B5" s="41"/>
    </row>
    <row r="6" spans="2:7" ht="15.75" x14ac:dyDescent="0.25">
      <c r="B6" s="25" t="s">
        <v>44</v>
      </c>
      <c r="C6" s="4"/>
      <c r="D6" s="4"/>
      <c r="E6" s="4"/>
    </row>
    <row r="7" spans="2:7" ht="15.75" x14ac:dyDescent="0.25">
      <c r="B7" s="16"/>
      <c r="C7" s="4"/>
      <c r="D7" s="4"/>
      <c r="E7" s="4"/>
    </row>
    <row r="8" spans="2:7" ht="15.75" x14ac:dyDescent="0.25">
      <c r="B8" s="4"/>
      <c r="C8" s="42">
        <v>2022</v>
      </c>
      <c r="D8" s="42"/>
      <c r="E8" s="42">
        <v>2021</v>
      </c>
    </row>
    <row r="9" spans="2:7" ht="15" hidden="1" customHeight="1" x14ac:dyDescent="0.25">
      <c r="B9" s="36" t="s">
        <v>45</v>
      </c>
      <c r="C9" s="9"/>
      <c r="D9" s="9"/>
      <c r="E9" s="9"/>
    </row>
    <row r="10" spans="2:7" ht="15.75" hidden="1" x14ac:dyDescent="0.25">
      <c r="B10" s="43" t="s">
        <v>46</v>
      </c>
      <c r="C10" s="9"/>
      <c r="D10" s="9"/>
      <c r="E10" s="9"/>
    </row>
    <row r="11" spans="2:7" ht="15.75" x14ac:dyDescent="0.25">
      <c r="B11" s="36" t="s">
        <v>47</v>
      </c>
      <c r="C11" s="49">
        <v>276881910.49000001</v>
      </c>
      <c r="D11" s="13"/>
      <c r="E11" s="13">
        <v>222206149.86000001</v>
      </c>
      <c r="G11" s="55"/>
    </row>
    <row r="12" spans="2:7" ht="31.5" x14ac:dyDescent="0.25">
      <c r="B12" s="36" t="s">
        <v>48</v>
      </c>
      <c r="C12" s="49">
        <v>189263184.77000001</v>
      </c>
      <c r="D12" s="13"/>
      <c r="E12" s="13">
        <v>149795056.69</v>
      </c>
      <c r="G12" s="12"/>
    </row>
    <row r="13" spans="2:7" ht="15.75" hidden="1" x14ac:dyDescent="0.25">
      <c r="B13" s="36" t="s">
        <v>49</v>
      </c>
      <c r="C13" s="123"/>
      <c r="D13" s="9"/>
      <c r="E13" s="9"/>
    </row>
    <row r="14" spans="2:7" ht="31.5" hidden="1" x14ac:dyDescent="0.25">
      <c r="B14" s="36" t="s">
        <v>50</v>
      </c>
      <c r="C14" s="123"/>
      <c r="D14" s="9"/>
      <c r="E14" s="9"/>
    </row>
    <row r="15" spans="2:7" ht="15.75" hidden="1" x14ac:dyDescent="0.25">
      <c r="B15" s="36" t="s">
        <v>51</v>
      </c>
      <c r="C15" s="123"/>
      <c r="D15" s="9"/>
      <c r="E15" s="9"/>
    </row>
    <row r="16" spans="2:7" ht="15.75" hidden="1" x14ac:dyDescent="0.25">
      <c r="B16" s="36" t="s">
        <v>52</v>
      </c>
      <c r="C16" s="123"/>
      <c r="D16" s="9"/>
      <c r="E16" s="9"/>
    </row>
    <row r="17" spans="2:7" ht="31.5" hidden="1" x14ac:dyDescent="0.25">
      <c r="B17" s="36" t="s">
        <v>53</v>
      </c>
      <c r="C17" s="123"/>
      <c r="D17" s="9"/>
      <c r="E17" s="9"/>
    </row>
    <row r="18" spans="2:7" ht="15.75" x14ac:dyDescent="0.25">
      <c r="B18" s="36" t="s">
        <v>54</v>
      </c>
      <c r="C18" s="124">
        <v>-246250887.02000001</v>
      </c>
      <c r="D18" s="13"/>
      <c r="E18" s="13">
        <v>-221320084.49000001</v>
      </c>
      <c r="F18" s="12"/>
      <c r="G18" s="12"/>
    </row>
    <row r="19" spans="2:7" ht="15.75" x14ac:dyDescent="0.25">
      <c r="B19" s="36" t="s">
        <v>55</v>
      </c>
      <c r="C19" s="125">
        <v>-32498009.91</v>
      </c>
      <c r="D19" s="13"/>
      <c r="E19" s="13">
        <v>-28487124.530000001</v>
      </c>
      <c r="F19" s="55"/>
    </row>
    <row r="20" spans="2:7" ht="15.75" hidden="1" x14ac:dyDescent="0.25">
      <c r="B20" s="36" t="s">
        <v>56</v>
      </c>
      <c r="C20" s="49">
        <v>0</v>
      </c>
      <c r="D20" s="13"/>
      <c r="E20" s="13">
        <v>0</v>
      </c>
    </row>
    <row r="21" spans="2:7" ht="15.75" x14ac:dyDescent="0.25">
      <c r="B21" s="36" t="s">
        <v>57</v>
      </c>
      <c r="C21" s="49">
        <v>-177204162.81999999</v>
      </c>
      <c r="D21" s="13"/>
      <c r="E21" s="13">
        <v>-112423251.47</v>
      </c>
      <c r="F21" s="13"/>
    </row>
    <row r="22" spans="2:7" ht="15.75" hidden="1" x14ac:dyDescent="0.25">
      <c r="B22" s="36" t="s">
        <v>58</v>
      </c>
      <c r="C22" s="49"/>
      <c r="D22" s="13"/>
      <c r="E22" s="13"/>
    </row>
    <row r="23" spans="2:7" ht="15.75" hidden="1" x14ac:dyDescent="0.25">
      <c r="B23" s="36" t="s">
        <v>59</v>
      </c>
      <c r="C23" s="49"/>
      <c r="D23" s="13"/>
      <c r="E23" s="13"/>
    </row>
    <row r="24" spans="2:7" ht="15.75" x14ac:dyDescent="0.25">
      <c r="B24" s="36" t="s">
        <v>60</v>
      </c>
      <c r="C24" s="126">
        <v>0</v>
      </c>
      <c r="D24" s="37"/>
      <c r="E24" s="37"/>
      <c r="G24" s="12"/>
    </row>
    <row r="25" spans="2:7" ht="15.75" x14ac:dyDescent="0.25">
      <c r="B25" s="5" t="s">
        <v>61</v>
      </c>
      <c r="C25" s="44">
        <f>+C9+C10+C11+C12+C13+C14+C15+C16+C17+C18+C19+C20+C21+C22+C23+C24</f>
        <v>10192035.50999999</v>
      </c>
      <c r="D25" s="44">
        <f t="shared" ref="D25" si="0">+D9+D10+D11+D12+D13+D14+D15+D16+D17+D18+D19+D20+D21+D22+D23+D24</f>
        <v>0</v>
      </c>
      <c r="E25" s="44">
        <f>+E9+E10+E11+E12+E13+E14+E15+E16+E17+E18+E19+E20+E21+E22+E23+E24</f>
        <v>9770746.0600000024</v>
      </c>
      <c r="F25" s="12"/>
    </row>
    <row r="26" spans="2:7" ht="15.75" x14ac:dyDescent="0.25">
      <c r="B26" s="45"/>
      <c r="C26" s="2"/>
      <c r="D26" s="2"/>
      <c r="E26" s="2"/>
      <c r="G26" s="55"/>
    </row>
    <row r="27" spans="2:7" ht="15.75" x14ac:dyDescent="0.25">
      <c r="B27" s="46" t="s">
        <v>62</v>
      </c>
      <c r="C27" s="47"/>
      <c r="D27" s="47"/>
      <c r="E27" s="47"/>
    </row>
    <row r="28" spans="2:7" ht="15.75" hidden="1" x14ac:dyDescent="0.25">
      <c r="B28" s="34" t="s">
        <v>63</v>
      </c>
      <c r="C28" s="9"/>
      <c r="D28" s="9"/>
      <c r="E28" s="9"/>
      <c r="F28" s="35"/>
    </row>
    <row r="29" spans="2:7" ht="31.5" hidden="1" x14ac:dyDescent="0.25">
      <c r="B29" s="36" t="s">
        <v>64</v>
      </c>
      <c r="C29" s="9"/>
      <c r="D29" s="9"/>
      <c r="E29" s="9"/>
    </row>
    <row r="30" spans="2:7" ht="31.5" hidden="1" x14ac:dyDescent="0.25">
      <c r="B30" s="36" t="s">
        <v>65</v>
      </c>
      <c r="C30" s="9"/>
      <c r="D30" s="9"/>
      <c r="E30" s="9"/>
    </row>
    <row r="31" spans="2:7" ht="31.5" hidden="1" x14ac:dyDescent="0.25">
      <c r="B31" s="36" t="s">
        <v>66</v>
      </c>
      <c r="C31" s="9"/>
      <c r="D31" s="9"/>
      <c r="E31" s="9"/>
    </row>
    <row r="32" spans="2:7" ht="31.5" hidden="1" x14ac:dyDescent="0.25">
      <c r="B32" s="36" t="s">
        <v>67</v>
      </c>
      <c r="C32" s="13"/>
      <c r="D32" s="13"/>
      <c r="E32" s="13"/>
    </row>
    <row r="33" spans="2:10" ht="15.75" hidden="1" x14ac:dyDescent="0.25">
      <c r="B33" s="36" t="s">
        <v>52</v>
      </c>
      <c r="C33" s="9"/>
      <c r="D33" s="9"/>
      <c r="E33" s="9"/>
    </row>
    <row r="34" spans="2:10" ht="15.75" x14ac:dyDescent="0.25">
      <c r="B34" s="36" t="s">
        <v>68</v>
      </c>
      <c r="C34" s="49">
        <v>-4372908.0999999996</v>
      </c>
      <c r="D34" s="49"/>
      <c r="E34" s="49">
        <v>-2875313.95</v>
      </c>
      <c r="F34" s="55"/>
      <c r="J34" s="55"/>
    </row>
    <row r="35" spans="2:10" ht="31.5" hidden="1" x14ac:dyDescent="0.25">
      <c r="B35" s="36" t="s">
        <v>69</v>
      </c>
      <c r="C35" s="9"/>
      <c r="D35" s="9"/>
      <c r="E35" s="9"/>
    </row>
    <row r="36" spans="2:10" ht="31.5" hidden="1" x14ac:dyDescent="0.25">
      <c r="B36" s="36" t="s">
        <v>70</v>
      </c>
      <c r="C36" s="9"/>
      <c r="D36" s="9"/>
      <c r="E36" s="9"/>
    </row>
    <row r="37" spans="2:10" ht="31.5" hidden="1" x14ac:dyDescent="0.25">
      <c r="B37" s="36" t="s">
        <v>71</v>
      </c>
      <c r="C37" s="9"/>
      <c r="D37" s="9"/>
      <c r="E37" s="9"/>
    </row>
    <row r="38" spans="2:10" ht="31.5" hidden="1" x14ac:dyDescent="0.25">
      <c r="B38" s="36" t="s">
        <v>72</v>
      </c>
      <c r="C38" s="9"/>
      <c r="D38" s="9"/>
      <c r="E38" s="9"/>
    </row>
    <row r="39" spans="2:10" ht="31.5" hidden="1" x14ac:dyDescent="0.25">
      <c r="B39" s="36" t="s">
        <v>73</v>
      </c>
      <c r="C39" s="9"/>
      <c r="D39" s="9"/>
      <c r="E39" s="9"/>
    </row>
    <row r="40" spans="2:10" ht="15.75" x14ac:dyDescent="0.25">
      <c r="B40" s="36" t="s">
        <v>159</v>
      </c>
      <c r="C40" s="13">
        <v>-1622499.92</v>
      </c>
      <c r="D40" s="9"/>
      <c r="E40" s="13">
        <v>1710237.45</v>
      </c>
      <c r="F40" s="55"/>
      <c r="G40" s="12"/>
      <c r="H40" s="12"/>
    </row>
    <row r="41" spans="2:10" ht="15.75" x14ac:dyDescent="0.25">
      <c r="B41" s="36" t="s">
        <v>60</v>
      </c>
      <c r="C41" s="48">
        <v>0</v>
      </c>
      <c r="D41" s="48"/>
      <c r="E41" s="48">
        <v>0</v>
      </c>
      <c r="F41" s="12"/>
      <c r="H41" s="12"/>
    </row>
    <row r="42" spans="2:10" ht="31.5" x14ac:dyDescent="0.25">
      <c r="B42" s="46" t="s">
        <v>74</v>
      </c>
      <c r="C42" s="44">
        <f>+C28+C29+C30+C31+C32+C33+C34+C35+C36+C37+C38+C39+C41+C40</f>
        <v>-5995408.0199999996</v>
      </c>
      <c r="D42" s="44"/>
      <c r="E42" s="44">
        <f>+E28+E29+E30+E31+E32+E33+E34+E35+E36+E37+E38+E39+E41+E40</f>
        <v>-1165076.5000000002</v>
      </c>
      <c r="G42" s="12"/>
    </row>
    <row r="43" spans="2:10" ht="15.75" x14ac:dyDescent="0.25">
      <c r="B43" s="45"/>
      <c r="C43" s="2"/>
      <c r="D43" s="2"/>
      <c r="E43" s="2"/>
      <c r="F43" s="12"/>
    </row>
    <row r="44" spans="2:10" ht="15.75" x14ac:dyDescent="0.25">
      <c r="B44" s="46" t="s">
        <v>75</v>
      </c>
      <c r="C44" s="47"/>
      <c r="D44" s="47"/>
      <c r="E44" s="47"/>
      <c r="F44" s="12"/>
      <c r="G44" s="12"/>
    </row>
    <row r="45" spans="2:10" ht="15.75" hidden="1" x14ac:dyDescent="0.25">
      <c r="B45" s="36" t="s">
        <v>76</v>
      </c>
      <c r="C45" s="9"/>
      <c r="D45" s="9"/>
      <c r="E45" s="9"/>
      <c r="F45" s="36"/>
    </row>
    <row r="46" spans="2:10" ht="15.75" hidden="1" x14ac:dyDescent="0.25">
      <c r="B46" s="36" t="s">
        <v>77</v>
      </c>
      <c r="C46" s="9"/>
      <c r="D46" s="9"/>
      <c r="E46" s="9"/>
      <c r="F46" s="36"/>
    </row>
    <row r="47" spans="2:10" ht="15.75" hidden="1" x14ac:dyDescent="0.25">
      <c r="B47" s="36" t="s">
        <v>78</v>
      </c>
      <c r="C47" s="9"/>
      <c r="D47" s="9"/>
      <c r="E47" s="9"/>
      <c r="F47" s="36"/>
    </row>
    <row r="48" spans="2:10" ht="31.5" hidden="1" x14ac:dyDescent="0.25">
      <c r="B48" s="36" t="s">
        <v>79</v>
      </c>
      <c r="C48" s="13"/>
      <c r="D48" s="13"/>
      <c r="E48" s="13"/>
      <c r="F48" s="36"/>
    </row>
    <row r="49" spans="2:8" ht="18.75" customHeight="1" x14ac:dyDescent="0.25">
      <c r="B49" s="36" t="s">
        <v>52</v>
      </c>
      <c r="C49" s="9"/>
      <c r="D49" s="9"/>
      <c r="E49" s="9"/>
      <c r="F49" s="113"/>
      <c r="H49" s="12"/>
    </row>
    <row r="50" spans="2:8" ht="31.5" hidden="1" x14ac:dyDescent="0.25">
      <c r="B50" s="36" t="s">
        <v>80</v>
      </c>
      <c r="C50" s="9"/>
      <c r="D50" s="9"/>
      <c r="E50" s="9"/>
    </row>
    <row r="51" spans="2:8" ht="31.5" hidden="1" x14ac:dyDescent="0.25">
      <c r="B51" s="36" t="s">
        <v>81</v>
      </c>
      <c r="C51" s="9"/>
      <c r="D51" s="9"/>
      <c r="E51" s="9"/>
    </row>
    <row r="52" spans="2:8" ht="15.75" hidden="1" x14ac:dyDescent="0.25">
      <c r="B52" s="36" t="s">
        <v>82</v>
      </c>
      <c r="C52" s="9"/>
      <c r="D52" s="9"/>
      <c r="E52" s="9"/>
    </row>
    <row r="53" spans="2:8" ht="15.75" hidden="1" x14ac:dyDescent="0.25">
      <c r="B53" s="36" t="s">
        <v>83</v>
      </c>
      <c r="C53" s="9"/>
      <c r="D53" s="9"/>
      <c r="E53" s="9"/>
      <c r="F53" s="12"/>
    </row>
    <row r="54" spans="2:8" ht="31.5" hidden="1" x14ac:dyDescent="0.25">
      <c r="B54" s="36" t="s">
        <v>84</v>
      </c>
      <c r="C54" s="9"/>
      <c r="D54" s="9"/>
      <c r="E54" s="9"/>
      <c r="F54" s="12"/>
    </row>
    <row r="55" spans="2:8" ht="15.75" x14ac:dyDescent="0.25">
      <c r="B55" s="36" t="s">
        <v>85</v>
      </c>
      <c r="C55" s="76"/>
      <c r="D55" s="9"/>
      <c r="E55" s="51"/>
      <c r="F55" s="12"/>
    </row>
    <row r="56" spans="2:8" ht="15.75" hidden="1" x14ac:dyDescent="0.25">
      <c r="B56" s="50" t="s">
        <v>86</v>
      </c>
      <c r="C56" s="51"/>
      <c r="D56" s="82"/>
      <c r="E56" s="51"/>
      <c r="F56" s="12"/>
    </row>
    <row r="57" spans="2:8" ht="16.5" hidden="1" thickBot="1" x14ac:dyDescent="0.3">
      <c r="B57" s="50" t="s">
        <v>87</v>
      </c>
      <c r="C57" s="52"/>
      <c r="D57" s="82"/>
      <c r="E57" s="52"/>
      <c r="F57" s="12"/>
    </row>
    <row r="58" spans="2:8" ht="31.5" x14ac:dyDescent="0.25">
      <c r="B58" s="46" t="s">
        <v>88</v>
      </c>
      <c r="C58" s="53">
        <f>C45-C46-C47-C48-C49+C50+C51+C52+C53+C54+C55+C56+C57</f>
        <v>0</v>
      </c>
      <c r="D58" s="53"/>
      <c r="E58" s="53">
        <f>E45-E46-E47-E48-E49+E50+E51+E52+E53+E54+E55+E56+E57</f>
        <v>0</v>
      </c>
      <c r="F58" s="12"/>
      <c r="G58" s="12"/>
    </row>
    <row r="59" spans="2:8" ht="15.75" x14ac:dyDescent="0.25">
      <c r="B59" s="45"/>
      <c r="C59" s="4"/>
      <c r="D59" s="4"/>
      <c r="E59" s="4"/>
    </row>
    <row r="60" spans="2:8" ht="31.5" x14ac:dyDescent="0.25">
      <c r="B60" s="36" t="s">
        <v>89</v>
      </c>
      <c r="C60" s="13">
        <f>C25+C42+C58</f>
        <v>4196627.4899999909</v>
      </c>
      <c r="D60" s="13">
        <f t="shared" ref="D60" si="1">D25+D42+D58</f>
        <v>0</v>
      </c>
      <c r="E60" s="13">
        <f>E25+E42+E58</f>
        <v>8605669.5600000024</v>
      </c>
      <c r="F60" s="12"/>
      <c r="G60" s="12"/>
      <c r="H60" s="12"/>
    </row>
    <row r="61" spans="2:8" ht="15.75" x14ac:dyDescent="0.25">
      <c r="B61" s="36" t="s">
        <v>90</v>
      </c>
      <c r="C61" s="121">
        <f>70686980.09+16153328.43</f>
        <v>86840308.520000011</v>
      </c>
      <c r="D61" s="54"/>
      <c r="E61" s="54">
        <v>55169275.710000001</v>
      </c>
      <c r="F61" s="12"/>
      <c r="G61" s="55"/>
    </row>
    <row r="62" spans="2:8" ht="16.5" thickBot="1" x14ac:dyDescent="0.3">
      <c r="B62" s="5" t="s">
        <v>91</v>
      </c>
      <c r="C62" s="122">
        <f>+C25+C42+C58+C61</f>
        <v>91036936.010000005</v>
      </c>
      <c r="D62" s="10"/>
      <c r="E62" s="38">
        <f>+E25+E42+E58+E61</f>
        <v>63774945.270000003</v>
      </c>
      <c r="F62" s="56"/>
      <c r="G62" s="12"/>
    </row>
    <row r="63" spans="2:8" ht="15.75" thickTop="1" x14ac:dyDescent="0.25">
      <c r="F63" s="12"/>
    </row>
    <row r="64" spans="2:8" x14ac:dyDescent="0.25">
      <c r="F64" s="12"/>
      <c r="G64" s="12"/>
      <c r="H64" s="12"/>
    </row>
    <row r="65" spans="1:7" x14ac:dyDescent="0.25">
      <c r="C65" s="12"/>
      <c r="E65" s="12"/>
      <c r="F65" s="12"/>
      <c r="G65" s="12"/>
    </row>
    <row r="66" spans="1:7" x14ac:dyDescent="0.25">
      <c r="E66" s="101"/>
    </row>
    <row r="67" spans="1:7" x14ac:dyDescent="0.25">
      <c r="C67" s="55"/>
      <c r="F67" s="12"/>
    </row>
    <row r="69" spans="1:7" ht="15.75" x14ac:dyDescent="0.25">
      <c r="A69" s="130" t="s">
        <v>139</v>
      </c>
      <c r="B69" s="130"/>
      <c r="C69" s="130"/>
      <c r="D69" s="130"/>
      <c r="E69" s="130"/>
      <c r="F69" s="92"/>
      <c r="G69" s="12"/>
    </row>
    <row r="70" spans="1:7" x14ac:dyDescent="0.25">
      <c r="A70" s="127" t="s">
        <v>130</v>
      </c>
      <c r="B70" s="127"/>
      <c r="C70" s="127"/>
      <c r="D70" s="127"/>
      <c r="E70" s="127"/>
      <c r="F70" s="96"/>
    </row>
    <row r="74" spans="1:7" ht="15.75" x14ac:dyDescent="0.25">
      <c r="B74" s="100" t="s">
        <v>137</v>
      </c>
      <c r="C74" s="130" t="s">
        <v>141</v>
      </c>
      <c r="D74" s="130"/>
      <c r="E74" s="130"/>
      <c r="F74" s="92"/>
    </row>
    <row r="75" spans="1:7" x14ac:dyDescent="0.25">
      <c r="B75" s="95" t="s">
        <v>146</v>
      </c>
      <c r="C75" s="127" t="s">
        <v>138</v>
      </c>
      <c r="D75" s="127"/>
      <c r="E75" s="127"/>
      <c r="F75" s="96"/>
    </row>
  </sheetData>
  <mergeCells count="8">
    <mergeCell ref="A69:E69"/>
    <mergeCell ref="A70:E70"/>
    <mergeCell ref="C74:E74"/>
    <mergeCell ref="C75:E75"/>
    <mergeCell ref="B1:E1"/>
    <mergeCell ref="B2:E2"/>
    <mergeCell ref="B3:E3"/>
    <mergeCell ref="B4:E4"/>
  </mergeCells>
  <printOptions horizontalCentered="1"/>
  <pageMargins left="0.94488188976377963" right="0.51181102362204722" top="0.9055118110236221" bottom="0.74803149606299213" header="0.31496062992125984" footer="0.31496062992125984"/>
  <pageSetup scale="8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view="pageBreakPreview" topLeftCell="A8" zoomScaleNormal="100" zoomScaleSheetLayoutView="100" workbookViewId="0">
      <selection activeCell="M16" sqref="M16"/>
    </sheetView>
  </sheetViews>
  <sheetFormatPr baseColWidth="10" defaultColWidth="11.42578125" defaultRowHeight="15" x14ac:dyDescent="0.25"/>
  <cols>
    <col min="1" max="1" width="35" customWidth="1"/>
    <col min="2" max="2" width="13.42578125" hidden="1" customWidth="1"/>
    <col min="3" max="3" width="1.28515625" hidden="1" customWidth="1"/>
    <col min="4" max="4" width="13.42578125" hidden="1" customWidth="1"/>
    <col min="5" max="5" width="0.85546875" hidden="1" customWidth="1"/>
    <col min="6" max="6" width="15.7109375" customWidth="1"/>
    <col min="7" max="7" width="2.140625" customWidth="1"/>
    <col min="8" max="8" width="16.5703125" bestFit="1" customWidth="1"/>
    <col min="9" max="9" width="2.42578125" customWidth="1"/>
    <col min="10" max="10" width="20.5703125" customWidth="1"/>
    <col min="12" max="12" width="15.140625" bestFit="1" customWidth="1"/>
    <col min="13" max="13" width="15.85546875" customWidth="1"/>
    <col min="14" max="14" width="13.42578125" bestFit="1" customWidth="1"/>
  </cols>
  <sheetData>
    <row r="2" spans="1:14" ht="20.25" x14ac:dyDescent="0.25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4" ht="20.25" x14ac:dyDescent="0.25">
      <c r="A3" s="129" t="s">
        <v>34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4" ht="20.25" x14ac:dyDescent="0.25">
      <c r="A4" s="129" t="s">
        <v>149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4" ht="20.25" x14ac:dyDescent="0.25">
      <c r="A5" s="129" t="s">
        <v>17</v>
      </c>
      <c r="B5" s="129"/>
      <c r="C5" s="129"/>
      <c r="D5" s="129"/>
      <c r="E5" s="129"/>
      <c r="F5" s="129"/>
      <c r="G5" s="129"/>
      <c r="H5" s="129"/>
      <c r="I5" s="129"/>
      <c r="J5" s="129"/>
    </row>
    <row r="6" spans="1:14" ht="15.75" hidden="1" x14ac:dyDescent="0.25">
      <c r="A6" s="27"/>
      <c r="B6" s="27"/>
      <c r="C6" s="27"/>
      <c r="D6" s="28"/>
      <c r="E6" s="28"/>
      <c r="F6" s="27"/>
      <c r="G6" s="27"/>
    </row>
    <row r="7" spans="1:14" ht="252.75" hidden="1" customHeight="1" x14ac:dyDescent="0.25">
      <c r="A7" s="27"/>
      <c r="B7" s="29"/>
      <c r="C7" s="29"/>
      <c r="D7" s="28"/>
      <c r="E7" s="28"/>
      <c r="F7" s="29"/>
      <c r="G7" s="29"/>
      <c r="H7" s="30"/>
    </row>
    <row r="8" spans="1:14" ht="63" x14ac:dyDescent="0.25">
      <c r="A8" s="27"/>
      <c r="B8" s="31" t="s">
        <v>35</v>
      </c>
      <c r="C8" s="31"/>
      <c r="D8" s="31" t="s">
        <v>36</v>
      </c>
      <c r="E8" s="31"/>
      <c r="G8" s="31"/>
      <c r="H8" s="31" t="s">
        <v>37</v>
      </c>
      <c r="J8" s="31" t="s">
        <v>38</v>
      </c>
    </row>
    <row r="9" spans="1:14" ht="15.75" x14ac:dyDescent="0.25">
      <c r="A9" s="27"/>
      <c r="B9" s="32"/>
      <c r="C9" s="32"/>
      <c r="D9" s="28"/>
      <c r="E9" s="28"/>
      <c r="G9" s="32"/>
      <c r="H9" s="32"/>
      <c r="J9" s="32"/>
    </row>
    <row r="10" spans="1:14" x14ac:dyDescent="0.25">
      <c r="A10" s="33"/>
      <c r="B10" s="33"/>
      <c r="C10" s="33"/>
      <c r="D10" s="33"/>
      <c r="E10" s="33"/>
      <c r="G10" s="33"/>
      <c r="H10" s="111"/>
      <c r="J10" s="33"/>
    </row>
    <row r="11" spans="1:14" ht="28.5" customHeight="1" x14ac:dyDescent="0.25">
      <c r="A11" s="135" t="s">
        <v>135</v>
      </c>
      <c r="B11" s="135"/>
      <c r="C11" s="135"/>
      <c r="D11" s="135"/>
      <c r="E11" s="135"/>
      <c r="F11" s="135"/>
      <c r="H11" s="112">
        <v>86718378.219999999</v>
      </c>
      <c r="J11" s="112">
        <v>86718378.219999999</v>
      </c>
      <c r="L11" s="12"/>
    </row>
    <row r="12" spans="1:14" ht="17.25" customHeight="1" x14ac:dyDescent="0.25">
      <c r="A12" s="134" t="s">
        <v>39</v>
      </c>
      <c r="B12" s="134"/>
      <c r="C12" s="134"/>
      <c r="D12" s="9">
        <v>0</v>
      </c>
      <c r="E12" s="9"/>
      <c r="H12" s="49">
        <v>5514227.54</v>
      </c>
      <c r="J12" s="13">
        <v>5514227.54</v>
      </c>
      <c r="L12" s="55"/>
      <c r="N12" s="35"/>
    </row>
    <row r="13" spans="1:14" ht="16.5" thickBot="1" x14ac:dyDescent="0.3">
      <c r="A13" s="134" t="s">
        <v>40</v>
      </c>
      <c r="B13" s="134"/>
      <c r="C13" s="134"/>
      <c r="D13" s="32"/>
      <c r="E13" s="32"/>
      <c r="H13" s="110">
        <v>17279017.280000001</v>
      </c>
      <c r="J13" s="76">
        <v>17279017.280000001</v>
      </c>
      <c r="L13" s="55"/>
      <c r="N13" s="35"/>
    </row>
    <row r="14" spans="1:14" ht="21" customHeight="1" x14ac:dyDescent="0.25">
      <c r="A14" s="135" t="s">
        <v>162</v>
      </c>
      <c r="B14" s="135"/>
      <c r="C14" s="135"/>
      <c r="D14" s="135"/>
      <c r="E14" s="135"/>
      <c r="F14" s="135"/>
      <c r="H14" s="105">
        <f>H11+H12+H13</f>
        <v>109511623.04000001</v>
      </c>
      <c r="J14" s="105">
        <f>J11+J12+J13</f>
        <v>109511623.04000001</v>
      </c>
      <c r="L14" s="55"/>
      <c r="N14" s="35"/>
    </row>
    <row r="15" spans="1:14" ht="15.75" x14ac:dyDescent="0.25">
      <c r="A15" s="134"/>
      <c r="B15" s="134"/>
      <c r="C15" s="134"/>
      <c r="D15" s="134"/>
      <c r="E15" s="134"/>
      <c r="F15" s="134"/>
      <c r="H15" s="13"/>
      <c r="J15" s="13"/>
      <c r="L15" s="55"/>
    </row>
    <row r="16" spans="1:14" ht="15.75" x14ac:dyDescent="0.25">
      <c r="A16" s="107" t="s">
        <v>160</v>
      </c>
      <c r="B16" s="107">
        <f>+B14</f>
        <v>0</v>
      </c>
      <c r="C16" s="107"/>
      <c r="D16" s="107">
        <f>SUM(D15:D15)</f>
        <v>0</v>
      </c>
      <c r="E16" s="107"/>
      <c r="F16" s="107"/>
      <c r="H16" s="83">
        <v>156484511.44999999</v>
      </c>
      <c r="I16" s="106"/>
      <c r="J16" s="83">
        <v>156484511.44999999</v>
      </c>
      <c r="L16" s="12"/>
    </row>
    <row r="17" spans="1:12" x14ac:dyDescent="0.25">
      <c r="A17" s="39"/>
      <c r="L17" s="55"/>
    </row>
    <row r="18" spans="1:12" ht="15.75" x14ac:dyDescent="0.25">
      <c r="A18" s="134" t="s">
        <v>39</v>
      </c>
      <c r="B18" s="134"/>
      <c r="C18" s="134"/>
      <c r="D18" s="134"/>
      <c r="E18" s="134"/>
      <c r="F18" s="134"/>
      <c r="H18" s="13">
        <v>0</v>
      </c>
      <c r="J18" s="13"/>
    </row>
    <row r="19" spans="1:12" ht="15.75" x14ac:dyDescent="0.25">
      <c r="A19" s="102" t="s">
        <v>134</v>
      </c>
      <c r="H19" s="110">
        <v>9819647.9499999993</v>
      </c>
      <c r="J19" s="76">
        <v>9819647.9499999993</v>
      </c>
    </row>
    <row r="20" spans="1:12" ht="16.5" thickBot="1" x14ac:dyDescent="0.3">
      <c r="A20" s="103" t="s">
        <v>161</v>
      </c>
      <c r="H20" s="38">
        <f>H16+H18+H19+H14</f>
        <v>275815782.44</v>
      </c>
      <c r="J20" s="38">
        <f>J16+J18+J19+J14</f>
        <v>275815782.44</v>
      </c>
    </row>
    <row r="21" spans="1:12" ht="15.75" thickTop="1" x14ac:dyDescent="0.25">
      <c r="A21" s="40"/>
    </row>
    <row r="22" spans="1:12" x14ac:dyDescent="0.25">
      <c r="A22" s="40"/>
      <c r="H22" s="12"/>
    </row>
    <row r="23" spans="1:12" x14ac:dyDescent="0.25">
      <c r="A23" s="40"/>
      <c r="H23" s="12"/>
      <c r="J23" s="12"/>
    </row>
    <row r="24" spans="1:12" x14ac:dyDescent="0.25">
      <c r="A24" s="40"/>
    </row>
    <row r="25" spans="1:12" x14ac:dyDescent="0.25">
      <c r="H25" s="55"/>
      <c r="J25" s="55"/>
    </row>
    <row r="27" spans="1:12" x14ac:dyDescent="0.25">
      <c r="H27" s="12"/>
      <c r="J27" s="12"/>
    </row>
    <row r="29" spans="1:12" ht="15.75" x14ac:dyDescent="0.25">
      <c r="A29" s="130" t="s">
        <v>139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73"/>
    </row>
    <row r="30" spans="1:12" x14ac:dyDescent="0.25">
      <c r="A30" s="127" t="s">
        <v>130</v>
      </c>
      <c r="B30" s="127"/>
      <c r="C30" s="127"/>
      <c r="D30" s="127"/>
      <c r="E30" s="127"/>
      <c r="F30" s="127"/>
      <c r="G30" s="127"/>
      <c r="H30" s="127"/>
      <c r="I30" s="127"/>
      <c r="J30" s="127"/>
      <c r="K30" s="96"/>
    </row>
    <row r="34" spans="1:12" x14ac:dyDescent="0.25">
      <c r="B34" s="94" t="s">
        <v>133</v>
      </c>
      <c r="C34" s="133" t="s">
        <v>132</v>
      </c>
      <c r="D34" s="133"/>
      <c r="E34" s="133"/>
    </row>
    <row r="35" spans="1:12" ht="15.75" x14ac:dyDescent="0.25">
      <c r="A35" s="91" t="s">
        <v>137</v>
      </c>
      <c r="B35" s="95" t="s">
        <v>131</v>
      </c>
      <c r="C35" s="127" t="s">
        <v>129</v>
      </c>
      <c r="D35" s="127"/>
      <c r="E35" s="127"/>
      <c r="H35" s="130" t="s">
        <v>140</v>
      </c>
      <c r="I35" s="130"/>
      <c r="J35" s="130"/>
      <c r="K35" s="73"/>
      <c r="L35" s="92"/>
    </row>
    <row r="36" spans="1:12" x14ac:dyDescent="0.25">
      <c r="A36" s="93" t="s">
        <v>147</v>
      </c>
      <c r="H36" s="127" t="s">
        <v>138</v>
      </c>
      <c r="I36" s="127"/>
      <c r="J36" s="127"/>
      <c r="K36" s="96"/>
      <c r="L36" s="96"/>
    </row>
  </sheetData>
  <mergeCells count="16">
    <mergeCell ref="C35:E35"/>
    <mergeCell ref="H35:J35"/>
    <mergeCell ref="H36:J36"/>
    <mergeCell ref="A29:J29"/>
    <mergeCell ref="A30:J30"/>
    <mergeCell ref="A2:J2"/>
    <mergeCell ref="A3:J3"/>
    <mergeCell ref="A4:J4"/>
    <mergeCell ref="A5:J5"/>
    <mergeCell ref="C34:E34"/>
    <mergeCell ref="A12:C12"/>
    <mergeCell ref="A13:C13"/>
    <mergeCell ref="A11:F11"/>
    <mergeCell ref="A18:F18"/>
    <mergeCell ref="A15:F15"/>
    <mergeCell ref="A14:F14"/>
  </mergeCells>
  <printOptions horizontalCentered="1"/>
  <pageMargins left="0.94488188976377963" right="0.70866141732283472" top="0.9055118110236221" bottom="0.74803149606299213" header="0.31496062992125984" footer="0.31496062992125984"/>
  <pageSetup scale="90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view="pageBreakPreview" topLeftCell="A4" zoomScaleNormal="100" zoomScaleSheetLayoutView="100" workbookViewId="0">
      <selection activeCell="D35" sqref="D35"/>
    </sheetView>
  </sheetViews>
  <sheetFormatPr baseColWidth="10" defaultColWidth="11.42578125" defaultRowHeight="15" x14ac:dyDescent="0.25"/>
  <cols>
    <col min="1" max="1" width="3.85546875" bestFit="1" customWidth="1"/>
    <col min="2" max="2" width="38.5703125" customWidth="1"/>
    <col min="3" max="3" width="17.7109375" customWidth="1"/>
    <col min="4" max="4" width="17.28515625" customWidth="1"/>
    <col min="5" max="5" width="16.42578125" customWidth="1"/>
    <col min="6" max="6" width="17.42578125" bestFit="1" customWidth="1"/>
    <col min="7" max="7" width="15.140625" bestFit="1" customWidth="1"/>
    <col min="8" max="8" width="16.5703125" bestFit="1" customWidth="1"/>
    <col min="9" max="9" width="17" customWidth="1"/>
    <col min="10" max="10" width="18" customWidth="1"/>
    <col min="11" max="12" width="15.140625" bestFit="1" customWidth="1"/>
  </cols>
  <sheetData>
    <row r="2" spans="1:12" ht="17.25" x14ac:dyDescent="0.3">
      <c r="A2" s="136" t="s">
        <v>126</v>
      </c>
      <c r="B2" s="136"/>
      <c r="C2" s="136"/>
      <c r="D2" s="136"/>
      <c r="E2" s="136"/>
      <c r="F2" s="136"/>
      <c r="G2" s="136"/>
    </row>
    <row r="3" spans="1:12" ht="15.75" customHeight="1" x14ac:dyDescent="0.25">
      <c r="A3" s="137" t="s">
        <v>127</v>
      </c>
      <c r="B3" s="137"/>
      <c r="C3" s="137"/>
      <c r="D3" s="137"/>
      <c r="E3" s="137"/>
      <c r="F3" s="137"/>
      <c r="G3" s="137"/>
      <c r="J3" s="55"/>
    </row>
    <row r="4" spans="1:12" x14ac:dyDescent="0.25">
      <c r="J4" s="55"/>
    </row>
    <row r="5" spans="1:12" ht="20.25" x14ac:dyDescent="0.25">
      <c r="A5" s="138" t="s">
        <v>92</v>
      </c>
      <c r="B5" s="138"/>
      <c r="C5" s="138"/>
      <c r="D5" s="138"/>
      <c r="E5" s="138"/>
      <c r="F5" s="138"/>
      <c r="G5" s="138"/>
    </row>
    <row r="6" spans="1:12" ht="20.25" x14ac:dyDescent="0.25">
      <c r="A6" s="138" t="s">
        <v>150</v>
      </c>
      <c r="B6" s="138"/>
      <c r="C6" s="138"/>
      <c r="D6" s="138"/>
      <c r="E6" s="138"/>
      <c r="F6" s="138"/>
      <c r="G6" s="138"/>
      <c r="K6" s="55"/>
    </row>
    <row r="7" spans="1:12" ht="20.25" x14ac:dyDescent="0.25">
      <c r="A7" s="138" t="s">
        <v>93</v>
      </c>
      <c r="B7" s="138"/>
      <c r="C7" s="138"/>
      <c r="D7" s="138"/>
      <c r="E7" s="138"/>
      <c r="F7" s="138"/>
      <c r="G7" s="138"/>
      <c r="J7" s="55"/>
      <c r="K7" s="55"/>
    </row>
    <row r="8" spans="1:12" ht="20.25" x14ac:dyDescent="0.25">
      <c r="A8" s="138" t="s">
        <v>94</v>
      </c>
      <c r="B8" s="138"/>
      <c r="C8" s="138"/>
      <c r="D8" s="138"/>
      <c r="E8" s="138"/>
      <c r="F8" s="138"/>
      <c r="G8" s="138"/>
      <c r="H8" s="64"/>
      <c r="I8" s="12"/>
      <c r="J8" s="55"/>
      <c r="L8" s="55"/>
    </row>
    <row r="9" spans="1:12" ht="15.75" x14ac:dyDescent="0.25">
      <c r="A9" s="139"/>
      <c r="B9" s="139"/>
      <c r="C9" s="139"/>
      <c r="D9" s="139"/>
      <c r="E9" s="139"/>
      <c r="F9" s="139"/>
      <c r="G9" s="139"/>
      <c r="H9" s="104"/>
      <c r="I9" s="12"/>
    </row>
    <row r="10" spans="1:12" ht="47.25" x14ac:dyDescent="0.25">
      <c r="A10" s="140" t="s">
        <v>95</v>
      </c>
      <c r="B10" s="140"/>
      <c r="C10" s="57" t="s">
        <v>96</v>
      </c>
      <c r="D10" s="57" t="s">
        <v>97</v>
      </c>
      <c r="E10" s="57" t="s">
        <v>98</v>
      </c>
      <c r="F10" s="57" t="s">
        <v>99</v>
      </c>
      <c r="H10" s="12"/>
      <c r="I10" s="55"/>
      <c r="J10" s="55"/>
    </row>
    <row r="11" spans="1:12" ht="15.75" x14ac:dyDescent="0.25">
      <c r="A11" s="58">
        <v>1</v>
      </c>
      <c r="B11" s="59" t="s">
        <v>100</v>
      </c>
      <c r="C11" s="60">
        <v>877101041</v>
      </c>
      <c r="D11" s="60">
        <f>+D16+D17</f>
        <v>466145095.25999999</v>
      </c>
      <c r="E11" s="57"/>
      <c r="I11" s="12"/>
      <c r="J11" s="55"/>
      <c r="L11" s="12"/>
    </row>
    <row r="12" spans="1:12" ht="15.75" hidden="1" x14ac:dyDescent="0.25">
      <c r="A12" s="61">
        <v>1.1000000000000001</v>
      </c>
      <c r="B12" s="62" t="s">
        <v>18</v>
      </c>
      <c r="C12" s="63"/>
      <c r="D12" s="63"/>
      <c r="E12" s="63"/>
      <c r="F12" s="63"/>
    </row>
    <row r="13" spans="1:12" ht="15.75" hidden="1" x14ac:dyDescent="0.25">
      <c r="A13" s="61">
        <v>1.2</v>
      </c>
      <c r="B13" s="62" t="s">
        <v>101</v>
      </c>
      <c r="C13" s="63"/>
      <c r="D13" s="63"/>
      <c r="E13" s="63"/>
      <c r="F13" s="63"/>
    </row>
    <row r="14" spans="1:12" ht="15.75" hidden="1" x14ac:dyDescent="0.25">
      <c r="A14" s="61">
        <v>1.3</v>
      </c>
      <c r="B14" s="62" t="s">
        <v>102</v>
      </c>
      <c r="C14" s="63"/>
      <c r="D14" s="63"/>
      <c r="E14" s="63"/>
      <c r="F14" s="63"/>
    </row>
    <row r="15" spans="1:12" ht="15.75" hidden="1" x14ac:dyDescent="0.25">
      <c r="A15" s="61">
        <v>1.4</v>
      </c>
      <c r="B15" s="62" t="s">
        <v>103</v>
      </c>
      <c r="C15" s="63"/>
      <c r="D15" s="63"/>
      <c r="E15" s="63"/>
      <c r="F15" s="63"/>
    </row>
    <row r="16" spans="1:12" ht="15.75" x14ac:dyDescent="0.25">
      <c r="A16" s="61">
        <v>1.5</v>
      </c>
      <c r="B16" s="62" t="s">
        <v>104</v>
      </c>
      <c r="C16" s="64">
        <v>471100000</v>
      </c>
      <c r="D16" s="64">
        <v>276881910.49000001</v>
      </c>
      <c r="E16" s="64">
        <f>D16/C16</f>
        <v>0.58773489808957757</v>
      </c>
      <c r="F16" s="65">
        <f>C16-D16</f>
        <v>194218089.50999999</v>
      </c>
      <c r="H16" s="55"/>
      <c r="I16" s="55"/>
      <c r="J16" s="12"/>
    </row>
    <row r="17" spans="1:12" ht="15.75" x14ac:dyDescent="0.25">
      <c r="A17" s="61">
        <v>1.6</v>
      </c>
      <c r="B17" s="62" t="s">
        <v>105</v>
      </c>
      <c r="C17" s="104">
        <v>406001041</v>
      </c>
      <c r="D17" s="64">
        <v>189263184.77000001</v>
      </c>
      <c r="E17" s="64">
        <f>D17/C17</f>
        <v>0.4661642844654677</v>
      </c>
      <c r="F17" s="65">
        <f>C17-D17</f>
        <v>216737856.22999999</v>
      </c>
      <c r="I17" s="55"/>
      <c r="K17" s="55"/>
    </row>
    <row r="18" spans="1:12" ht="15.75" hidden="1" x14ac:dyDescent="0.25">
      <c r="A18" s="61">
        <v>1.7</v>
      </c>
      <c r="B18" s="62" t="s">
        <v>106</v>
      </c>
      <c r="C18" s="63"/>
      <c r="D18" s="63"/>
      <c r="E18" s="64"/>
      <c r="F18" s="63"/>
      <c r="I18" s="55"/>
      <c r="J18" s="12"/>
      <c r="K18" s="55"/>
    </row>
    <row r="19" spans="1:12" ht="15.75" hidden="1" x14ac:dyDescent="0.25">
      <c r="A19" s="61">
        <v>1.8</v>
      </c>
      <c r="B19" s="62" t="s">
        <v>107</v>
      </c>
      <c r="C19" s="63"/>
      <c r="D19" s="63"/>
      <c r="E19" s="64"/>
      <c r="F19" s="63"/>
      <c r="I19" s="55"/>
      <c r="K19" s="55"/>
    </row>
    <row r="20" spans="1:12" ht="15.75" hidden="1" x14ac:dyDescent="0.25">
      <c r="A20" s="61">
        <v>1.9</v>
      </c>
      <c r="B20" s="62" t="s">
        <v>108</v>
      </c>
      <c r="C20" s="63"/>
      <c r="D20" s="63"/>
      <c r="E20" s="64"/>
      <c r="F20" s="63"/>
      <c r="K20" s="55"/>
    </row>
    <row r="21" spans="1:12" ht="15.75" x14ac:dyDescent="0.25">
      <c r="A21" s="58">
        <v>2</v>
      </c>
      <c r="B21" s="59" t="s">
        <v>109</v>
      </c>
      <c r="C21" s="60">
        <f>C22+C23+C24+C27+C28+C30+C31</f>
        <v>877101041</v>
      </c>
      <c r="D21" s="60">
        <f>D22+D23+D24+D27+D28+D30</f>
        <v>461911756.24000001</v>
      </c>
      <c r="E21" s="60"/>
      <c r="F21" s="57"/>
      <c r="I21" s="12"/>
      <c r="J21" s="12"/>
      <c r="K21" s="55"/>
      <c r="L21" s="55"/>
    </row>
    <row r="22" spans="1:12" ht="17.25" customHeight="1" x14ac:dyDescent="0.25">
      <c r="A22" s="61">
        <v>2.1</v>
      </c>
      <c r="B22" s="62" t="s">
        <v>110</v>
      </c>
      <c r="C22" s="64">
        <v>645391121</v>
      </c>
      <c r="D22" s="64">
        <v>278748896.93000001</v>
      </c>
      <c r="E22" s="64">
        <f>D22/C22</f>
        <v>0.43190692877536507</v>
      </c>
      <c r="F22" s="65">
        <f>C22-D22</f>
        <v>366642224.06999999</v>
      </c>
      <c r="G22" s="55"/>
      <c r="I22" s="12"/>
      <c r="J22" s="55"/>
      <c r="K22" s="55"/>
    </row>
    <row r="23" spans="1:12" ht="15.75" x14ac:dyDescent="0.25">
      <c r="A23" s="61">
        <v>2.2000000000000002</v>
      </c>
      <c r="B23" s="62" t="s">
        <v>111</v>
      </c>
      <c r="C23" s="64">
        <v>22727000</v>
      </c>
      <c r="D23" s="64">
        <v>10302149.1</v>
      </c>
      <c r="E23" s="64">
        <f t="shared" ref="E23:E26" si="0">D23/C23</f>
        <v>0.45329999999999998</v>
      </c>
      <c r="F23" s="65">
        <f t="shared" ref="F23:F31" si="1">C23-D23</f>
        <v>12424850.9</v>
      </c>
      <c r="G23" s="55"/>
      <c r="J23" s="55"/>
      <c r="K23" s="55"/>
      <c r="L23" s="12"/>
    </row>
    <row r="24" spans="1:12" ht="15.75" x14ac:dyDescent="0.25">
      <c r="A24" s="61">
        <v>2.2999999999999998</v>
      </c>
      <c r="B24" s="62" t="s">
        <v>112</v>
      </c>
      <c r="C24" s="64">
        <v>196749205</v>
      </c>
      <c r="D24" s="64">
        <v>166902013.72</v>
      </c>
      <c r="E24" s="64">
        <f t="shared" si="0"/>
        <v>0.84829828776182348</v>
      </c>
      <c r="F24" s="65">
        <f t="shared" si="1"/>
        <v>29847191.280000001</v>
      </c>
      <c r="G24" s="55"/>
      <c r="I24" s="55"/>
    </row>
    <row r="25" spans="1:12" ht="15.75" hidden="1" x14ac:dyDescent="0.25">
      <c r="A25" s="61">
        <v>2.4</v>
      </c>
      <c r="B25" s="62" t="s">
        <v>113</v>
      </c>
      <c r="C25" s="63"/>
      <c r="D25" s="63"/>
      <c r="E25" s="64" t="e">
        <f t="shared" si="0"/>
        <v>#DIV/0!</v>
      </c>
      <c r="F25" s="65">
        <f t="shared" si="1"/>
        <v>0</v>
      </c>
      <c r="G25" s="55"/>
    </row>
    <row r="26" spans="1:12" ht="15.75" hidden="1" x14ac:dyDescent="0.25">
      <c r="A26" s="61">
        <v>2.5</v>
      </c>
      <c r="B26" s="62" t="s">
        <v>114</v>
      </c>
      <c r="C26" s="63"/>
      <c r="D26" s="63"/>
      <c r="E26" s="64" t="e">
        <f t="shared" si="0"/>
        <v>#DIV/0!</v>
      </c>
      <c r="F26" s="65">
        <f t="shared" si="1"/>
        <v>0</v>
      </c>
      <c r="G26" s="55"/>
    </row>
    <row r="27" spans="1:12" ht="15.75" x14ac:dyDescent="0.25">
      <c r="A27" s="61">
        <v>2.6</v>
      </c>
      <c r="B27" s="62" t="s">
        <v>115</v>
      </c>
      <c r="C27" s="64">
        <v>12233715</v>
      </c>
      <c r="D27" s="64">
        <v>5958696.4900000002</v>
      </c>
      <c r="E27" s="64">
        <f>D27/C27</f>
        <v>0.48707171043301239</v>
      </c>
      <c r="F27" s="65">
        <f t="shared" si="1"/>
        <v>6275018.5099999998</v>
      </c>
      <c r="G27" s="55"/>
      <c r="H27" s="12"/>
      <c r="I27" s="55"/>
      <c r="J27" s="55"/>
    </row>
    <row r="28" spans="1:12" ht="15.75" hidden="1" x14ac:dyDescent="0.25">
      <c r="A28" s="61">
        <v>2.7</v>
      </c>
      <c r="B28" s="62" t="s">
        <v>116</v>
      </c>
      <c r="C28" s="64">
        <v>0</v>
      </c>
      <c r="D28" s="65"/>
      <c r="E28" s="63"/>
      <c r="F28" s="65">
        <f t="shared" si="1"/>
        <v>0</v>
      </c>
      <c r="I28" s="55"/>
      <c r="J28" s="55"/>
    </row>
    <row r="29" spans="1:12" ht="31.5" hidden="1" x14ac:dyDescent="0.25">
      <c r="A29" s="61">
        <v>2.8</v>
      </c>
      <c r="B29" s="62" t="s">
        <v>117</v>
      </c>
      <c r="C29" s="64"/>
      <c r="D29" s="63"/>
      <c r="E29" s="63"/>
      <c r="F29" s="65">
        <f t="shared" si="1"/>
        <v>0</v>
      </c>
      <c r="I29" s="55"/>
      <c r="J29" s="55"/>
    </row>
    <row r="30" spans="1:12" ht="15.75" hidden="1" x14ac:dyDescent="0.25">
      <c r="A30" s="61">
        <v>2.9</v>
      </c>
      <c r="B30" s="62" t="s">
        <v>26</v>
      </c>
      <c r="C30" s="64">
        <v>0</v>
      </c>
      <c r="D30" s="63"/>
      <c r="E30" s="63"/>
      <c r="F30" s="65">
        <f t="shared" si="1"/>
        <v>0</v>
      </c>
      <c r="I30" s="55"/>
      <c r="J30" s="55"/>
    </row>
    <row r="31" spans="1:12" ht="15.75" x14ac:dyDescent="0.25">
      <c r="A31" s="61">
        <v>2.7</v>
      </c>
      <c r="B31" s="62" t="s">
        <v>116</v>
      </c>
      <c r="C31" s="64">
        <v>0</v>
      </c>
      <c r="D31" s="63"/>
      <c r="E31" s="63"/>
      <c r="F31" s="65">
        <f t="shared" si="1"/>
        <v>0</v>
      </c>
      <c r="I31" s="55"/>
      <c r="J31" s="55"/>
    </row>
    <row r="32" spans="1:12" ht="15.75" x14ac:dyDescent="0.25">
      <c r="A32" s="66"/>
      <c r="B32" s="67" t="s">
        <v>118</v>
      </c>
      <c r="C32" s="68">
        <f>C11-C21</f>
        <v>0</v>
      </c>
      <c r="D32" s="68">
        <f>D11-D21</f>
        <v>4233339.0199999809</v>
      </c>
      <c r="E32" s="69"/>
      <c r="F32" s="69"/>
      <c r="G32" s="55"/>
      <c r="I32" s="55"/>
      <c r="J32" s="55"/>
    </row>
    <row r="33" spans="1:13" ht="15.75" x14ac:dyDescent="0.25">
      <c r="A33" s="66"/>
      <c r="B33" s="67"/>
      <c r="C33" s="69"/>
      <c r="D33" s="69"/>
      <c r="E33" s="69"/>
      <c r="F33" s="69"/>
      <c r="G33" s="55"/>
      <c r="I33" s="55"/>
      <c r="J33" s="55"/>
    </row>
    <row r="34" spans="1:13" ht="15.75" x14ac:dyDescent="0.25">
      <c r="A34" s="66"/>
      <c r="B34" s="67"/>
      <c r="C34" s="69"/>
      <c r="D34" s="69"/>
      <c r="E34" s="69"/>
      <c r="F34" s="69"/>
      <c r="G34" s="12"/>
      <c r="I34" s="55"/>
      <c r="J34" s="55"/>
    </row>
    <row r="35" spans="1:13" ht="15.75" x14ac:dyDescent="0.25">
      <c r="A35" s="66"/>
      <c r="B35" s="67"/>
      <c r="C35" s="69"/>
      <c r="D35" s="69"/>
      <c r="E35" s="69"/>
      <c r="F35" s="69"/>
      <c r="I35" s="55"/>
    </row>
    <row r="36" spans="1:13" ht="15.75" x14ac:dyDescent="0.25">
      <c r="A36" s="66"/>
      <c r="B36" s="67"/>
      <c r="C36" s="69"/>
      <c r="D36" s="69"/>
      <c r="E36" s="69"/>
      <c r="F36" s="69"/>
      <c r="I36" s="55"/>
    </row>
    <row r="37" spans="1:13" ht="15.75" x14ac:dyDescent="0.25">
      <c r="A37" s="70"/>
      <c r="B37" s="67"/>
      <c r="C37" s="130"/>
      <c r="D37" s="130"/>
      <c r="E37" s="92"/>
      <c r="F37" s="92"/>
      <c r="G37" s="92"/>
      <c r="H37" s="92"/>
      <c r="I37" s="115"/>
      <c r="J37" s="92"/>
      <c r="K37" s="92"/>
      <c r="L37" s="92"/>
      <c r="M37" s="92"/>
    </row>
    <row r="38" spans="1:13" ht="15.75" x14ac:dyDescent="0.25">
      <c r="A38" s="70"/>
      <c r="B38" s="67"/>
      <c r="C38" s="127"/>
      <c r="D38" s="127"/>
      <c r="E38" s="96"/>
      <c r="F38" s="96"/>
      <c r="G38" s="96"/>
      <c r="H38" s="96"/>
      <c r="I38" s="96"/>
      <c r="J38" s="96"/>
      <c r="K38" s="96"/>
      <c r="L38" s="96"/>
      <c r="M38" s="96"/>
    </row>
    <row r="39" spans="1:13" ht="15.75" x14ac:dyDescent="0.25">
      <c r="A39" s="70"/>
      <c r="B39" s="67"/>
      <c r="C39" s="71"/>
      <c r="D39" s="71"/>
      <c r="E39" s="71"/>
      <c r="F39" s="71"/>
    </row>
    <row r="40" spans="1:13" ht="15.75" x14ac:dyDescent="0.25">
      <c r="B40" s="130"/>
      <c r="C40" s="130"/>
      <c r="D40" s="130"/>
      <c r="E40" s="4"/>
    </row>
    <row r="41" spans="1:13" ht="15.75" x14ac:dyDescent="0.25">
      <c r="B41" s="4"/>
      <c r="C41" s="4"/>
      <c r="D41" s="4"/>
      <c r="E41" s="4"/>
    </row>
    <row r="42" spans="1:13" ht="15.75" x14ac:dyDescent="0.25">
      <c r="B42" s="4"/>
      <c r="C42" s="4"/>
      <c r="D42" s="4"/>
      <c r="E42" s="4"/>
    </row>
    <row r="43" spans="1:13" ht="15.75" x14ac:dyDescent="0.25">
      <c r="B43" s="99"/>
      <c r="C43" s="73"/>
      <c r="D43" s="4"/>
      <c r="E43" s="4"/>
      <c r="F43" s="130"/>
      <c r="G43" s="130"/>
      <c r="H43" s="92"/>
    </row>
    <row r="44" spans="1:13" ht="15.75" x14ac:dyDescent="0.25">
      <c r="B44" s="93"/>
      <c r="C44" s="4"/>
      <c r="D44" s="4"/>
      <c r="E44" s="4"/>
      <c r="F44" s="127"/>
      <c r="G44" s="127"/>
      <c r="H44" s="96"/>
    </row>
    <row r="45" spans="1:13" ht="15.75" x14ac:dyDescent="0.25">
      <c r="B45" s="4"/>
      <c r="C45" s="4"/>
      <c r="D45" s="4"/>
      <c r="E45" s="4"/>
    </row>
    <row r="46" spans="1:13" ht="15.75" x14ac:dyDescent="0.25">
      <c r="B46" s="4"/>
      <c r="C46" s="4"/>
      <c r="D46" s="4"/>
      <c r="E46" s="4"/>
    </row>
    <row r="47" spans="1:13" ht="15.75" x14ac:dyDescent="0.25">
      <c r="B47" s="72"/>
      <c r="C47" s="73"/>
      <c r="D47" s="74"/>
      <c r="E47" s="4"/>
    </row>
  </sheetData>
  <mergeCells count="13">
    <mergeCell ref="F43:G43"/>
    <mergeCell ref="F44:G44"/>
    <mergeCell ref="A2:G2"/>
    <mergeCell ref="A3:G3"/>
    <mergeCell ref="B40:D40"/>
    <mergeCell ref="A5:G5"/>
    <mergeCell ref="A6:G6"/>
    <mergeCell ref="A7:G7"/>
    <mergeCell ref="A8:G8"/>
    <mergeCell ref="A9:G9"/>
    <mergeCell ref="A10:B10"/>
    <mergeCell ref="C37:D37"/>
    <mergeCell ref="C38:D38"/>
  </mergeCells>
  <pageMargins left="1.2204724409448799" right="0.70866141732283505" top="1.4980314960000001" bottom="0.43307086614173201" header="0.31496062992126" footer="0.31496062992126"/>
  <pageSetup scale="88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Estado de Situación</vt:lpstr>
      <vt:lpstr>Est. de Rendimiento Fin</vt:lpstr>
      <vt:lpstr>Flujo de Efectivo</vt:lpstr>
      <vt:lpstr>Estado de Cambio</vt:lpstr>
      <vt:lpstr>Estado Comparativo</vt:lpstr>
      <vt:lpstr>'Est. de Rendimiento Fin'!Área_de_impresión</vt:lpstr>
      <vt:lpstr>'Estado Comparativo'!Área_de_impresión</vt:lpstr>
      <vt:lpstr>'Estado de Cambio'!Área_de_impresión</vt:lpstr>
      <vt:lpstr>'Estado de Situación'!Área_de_impresión</vt:lpstr>
      <vt:lpstr>'Flujo de Efectivo'!Área_de_impresión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Leidy Sanchez Suarez</cp:lastModifiedBy>
  <cp:lastPrinted>2022-07-14T17:19:05Z</cp:lastPrinted>
  <dcterms:created xsi:type="dcterms:W3CDTF">2019-01-23T13:32:50Z</dcterms:created>
  <dcterms:modified xsi:type="dcterms:W3CDTF">2022-07-15T21:08:16Z</dcterms:modified>
</cp:coreProperties>
</file>